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028\Documents\AP\2 Entreprises\Interventions\1 OPEN LAB\outils OPEN LAB\"/>
    </mc:Choice>
  </mc:AlternateContent>
  <bookViews>
    <workbookView xWindow="0" yWindow="0" windowWidth="23040" windowHeight="9192" tabRatio="623" firstSheet="4" activeTab="4"/>
  </bookViews>
  <sheets>
    <sheet name="Intro" sheetId="1" r:id="rId1"/>
    <sheet name="Prise en main" sheetId="2" r:id="rId2"/>
    <sheet name="Vue générale" sheetId="3" r:id="rId3"/>
    <sheet name="Recherche" sheetId="4" state="hidden" r:id="rId4"/>
    <sheet name="Didacticiel" sheetId="6" r:id="rId5"/>
    <sheet name="Réseau relationnel" sheetId="11" r:id="rId6"/>
  </sheets>
  <definedNames>
    <definedName name="_xlnm._FilterDatabase" localSheetId="5" hidden="1">'Réseau relationnel'!$W$6:$AV$1498</definedName>
    <definedName name="Actions">'Réseau relationnel'!$A$33:$A$35</definedName>
    <definedName name="Analyse_Financière_et_trésorerie…………." localSheetId="3">Recherche!$A$13</definedName>
    <definedName name="De_l_idée_au_projet" localSheetId="3">Recherche!$A$60</definedName>
    <definedName name="Didacticiel_Réseau_relationnel">Didacticiel!$A$4</definedName>
    <definedName name="Domaines" localSheetId="5">OFFSET('Réseau relationnel'!$AN$8,1,0,COUNTA('Réseau relationnel'!$AN:$AN)-COUNTA('Réseau relationnel'!$AN$1:$AN$8),1)</definedName>
    <definedName name="Liste_noms_contacts_réseau" localSheetId="5">OFFSET('Réseau relationnel'!$K$7,1,0,COUNTA('Réseau relationnel'!$W:$W)-COUNTA('Réseau relationnel'!$W$1:$W$7),1)</definedName>
    <definedName name="Menu_Pitch_elevator" localSheetId="3">Recherche!$A$22</definedName>
    <definedName name="Menu_Trouver_de_nouveaux_clients…………….." localSheetId="3">Recherche!$A$25</definedName>
    <definedName name="Noms_regions">OFFSET('Réseau relationnel'!$AS$8,1,0,COUNTA('Réseau relationnel'!$AS:$AS)-COUNTA('Réseau relationnel'!$AS$1:$AS$8),1)</definedName>
    <definedName name="Note">{0;1;2;3}</definedName>
    <definedName name="Potentialité">'Réseau relationnel'!$A$28:$A$29</definedName>
    <definedName name="Vue_Analyse_de_la_rentabilité" localSheetId="3">Recherche!$A$12</definedName>
    <definedName name="Vue_Analyse_SWOT" localSheetId="3">Recherche!$A$10</definedName>
    <definedName name="Vue_Analyser_et_choisir_une_offre" localSheetId="3">Recherche!$A$61</definedName>
    <definedName name="Vue_Argumentation_client_SONCAS" localSheetId="3">Recherche!$A$20</definedName>
    <definedName name="Vue_Argumentation_produit_APB" localSheetId="3">Recherche!$A$19</definedName>
    <definedName name="Vue_ASIT" localSheetId="3">Recherche!$A$50</definedName>
    <definedName name="Vue_Bibliographie" localSheetId="3">Recherche!$A$68</definedName>
    <definedName name="Vue_Business_model_CANVAS" localSheetId="3">Recherche!$A$56</definedName>
    <definedName name="Vue_Business_model_LEAN_CANVAS" localSheetId="3">Recherche!$A$57</definedName>
    <definedName name="Vue_Cadrage_projet" localSheetId="3">Recherche!$A$46</definedName>
    <definedName name="Vue_chaine_valeur" localSheetId="3">Recherche!$A$6</definedName>
    <definedName name="Vue_Charte_d_engagement" localSheetId="3">Recherche!$A$38</definedName>
    <definedName name="Vue_Compétences" localSheetId="3">Recherche!$A$39</definedName>
    <definedName name="Vue_cooperation" localSheetId="3">Recherche!$A$8</definedName>
    <definedName name="Vue_CR_de_réunion_type" localSheetId="3">Recherche!$A$35</definedName>
    <definedName name="Vue_Domaine_d_activité" localSheetId="3">Recherche!$A$4</definedName>
    <definedName name="Vue_Empathy_MAP" localSheetId="3">Recherche!$A$18</definedName>
    <definedName name="Vue_Encouragements" localSheetId="3">Recherche!$A$75</definedName>
    <definedName name="Vue_Estimation_des_ressources_nécessaires" localSheetId="3">Recherche!$A$29</definedName>
    <definedName name="Vue_Evaluation_d_un_CA_atteignable" localSheetId="3">Recherche!$A$30</definedName>
    <definedName name="Vue_feuille_route" localSheetId="3">Recherche!$A$37</definedName>
    <definedName name="Vue_Fiche_de_poste" localSheetId="3">Recherche!$A$36</definedName>
    <definedName name="Vue_generale_Traiter_les_objections" localSheetId="3">Recherche!$A$23</definedName>
    <definedName name="Vue_Historique_des_évolutions" localSheetId="3">Recherche!$A$76</definedName>
    <definedName name="Vue_Indicateur_visuel_Excel" localSheetId="3">Recherche!$A$41</definedName>
    <definedName name="Vue_Les_4_P_du_Marketing" localSheetId="3">Recherche!$A$26</definedName>
    <definedName name="Vue_Liste_entreprise_et_Partage_d_expériences" localSheetId="3">Recherche!$A$74</definedName>
    <definedName name="Vue_Loi_de_Pareto" localSheetId="3">Recherche!$A$14</definedName>
    <definedName name="Vue_Management_des_connaissances" localSheetId="3">Recherche!$A$59</definedName>
    <definedName name="Vue_Matrice_ABELL" localSheetId="3">Recherche!$A$51</definedName>
    <definedName name="Vue_Mind_mapping" localSheetId="3">Recherche!$A$49</definedName>
    <definedName name="Vue_Océan_bleu" localSheetId="3">Recherche!$A$52</definedName>
    <definedName name="Vue_Personna" localSheetId="3">Recherche!$A$54</definedName>
    <definedName name="Vue_Piste_de_différenciation" localSheetId="3">Recherche!$A$21</definedName>
    <definedName name="Vue_Planification" localSheetId="3">Recherche!$A$62</definedName>
    <definedName name="Vue_prevituition" localSheetId="3">Recherche!$A$15</definedName>
    <definedName name="Vue_Principe_d_influence" localSheetId="3">Recherche!$A$24</definedName>
    <definedName name="Vue_Prise_en_main___à_lire_pour_commencer…" localSheetId="0">Intro!$A$14</definedName>
    <definedName name="Vue_Réseau_relationnel" localSheetId="3">Recherche!$A$7</definedName>
    <definedName name="Vue_ressources_commerciales" localSheetId="3">Recherche!$A$28</definedName>
    <definedName name="Vue_Schéma_des_5_forces" localSheetId="3">Recherche!$A$5</definedName>
    <definedName name="Vue_schéma_process_com" localSheetId="3">Recherche!$A$43</definedName>
    <definedName name="Vue_Shéma_processus_innovation" localSheetId="3">Recherche!$A$64</definedName>
    <definedName name="Vue_Suivi_des_devis_Version_complète" localSheetId="3">Recherche!$A$33</definedName>
    <definedName name="Vue_Suivi_des_devis_version_de_base" localSheetId="3">Recherche!$A$32</definedName>
    <definedName name="Vue_Suivi_plan_d_action" localSheetId="3">Recherche!$A$45</definedName>
    <definedName name="Vue_Suivi_plan_d_action_commerciale" localSheetId="3">Recherche!$A$31</definedName>
    <definedName name="Vue_suivi_process_com" localSheetId="3">Recherche!$A$44</definedName>
    <definedName name="Vue_suivi_Process_innovation" localSheetId="3">Recherche!$A$65</definedName>
    <definedName name="Vue_Traitement_priorités" localSheetId="3">Recherche!$A$40</definedName>
    <definedName name="Vue_Trucs_et_astuces_Excel" localSheetId="3">Recherche!$A$69</definedName>
    <definedName name="Vue_Value_Proposition_Canvas" localSheetId="3">Recherche!$A$55</definedName>
    <definedName name="Vue_veille" localSheetId="3">Recherche!$A$9</definedName>
    <definedName name="Vue_Vos_encouragements…" localSheetId="0">Intro!$A$16</definedName>
    <definedName name="_xlnm.Print_Area" localSheetId="3">Recherche!$A$1:$F$78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3" l="1"/>
  <c r="B19" i="3"/>
  <c r="B20" i="3"/>
  <c r="B21" i="3"/>
  <c r="B22" i="3"/>
  <c r="B23" i="3"/>
  <c r="A1500" i="11"/>
  <c r="A1499" i="11"/>
  <c r="L208" i="11"/>
  <c r="M208" i="11"/>
  <c r="K208" i="11"/>
  <c r="J208" i="11"/>
  <c r="H208" i="11"/>
  <c r="G208" i="11"/>
  <c r="M207" i="11"/>
  <c r="L207" i="11"/>
  <c r="K207" i="11"/>
  <c r="J207" i="11"/>
  <c r="H207" i="11"/>
  <c r="G207" i="11"/>
  <c r="L206" i="11"/>
  <c r="M206" i="11"/>
  <c r="K206" i="11"/>
  <c r="J206" i="11"/>
  <c r="H206" i="11"/>
  <c r="G206" i="11"/>
  <c r="M205" i="11"/>
  <c r="L205" i="11"/>
  <c r="K205" i="11"/>
  <c r="J205" i="11"/>
  <c r="H205" i="11"/>
  <c r="G205" i="11"/>
  <c r="L204" i="11"/>
  <c r="M204" i="11"/>
  <c r="K204" i="11"/>
  <c r="J204" i="11"/>
  <c r="H204" i="11"/>
  <c r="G204" i="11"/>
  <c r="M203" i="11"/>
  <c r="L203" i="11"/>
  <c r="K203" i="11"/>
  <c r="J203" i="11"/>
  <c r="H203" i="11"/>
  <c r="G203" i="11"/>
  <c r="L202" i="11"/>
  <c r="M202" i="11"/>
  <c r="K202" i="11"/>
  <c r="J202" i="11"/>
  <c r="H202" i="11"/>
  <c r="G202" i="11"/>
  <c r="M201" i="11"/>
  <c r="L201" i="11"/>
  <c r="K201" i="11"/>
  <c r="J201" i="11"/>
  <c r="H201" i="11"/>
  <c r="G201" i="11"/>
  <c r="L200" i="11"/>
  <c r="M200" i="11"/>
  <c r="K200" i="11"/>
  <c r="J200" i="11"/>
  <c r="H200" i="11"/>
  <c r="G200" i="11"/>
  <c r="M199" i="11"/>
  <c r="L199" i="11"/>
  <c r="K199" i="11"/>
  <c r="J199" i="11"/>
  <c r="H199" i="11"/>
  <c r="G199" i="11"/>
  <c r="L198" i="11"/>
  <c r="M198" i="11"/>
  <c r="K198" i="11"/>
  <c r="J198" i="11"/>
  <c r="H198" i="11"/>
  <c r="G198" i="11"/>
  <c r="M197" i="11"/>
  <c r="L197" i="11"/>
  <c r="K197" i="11"/>
  <c r="J197" i="11"/>
  <c r="H197" i="11"/>
  <c r="G197" i="11"/>
  <c r="L196" i="11"/>
  <c r="M196" i="11"/>
  <c r="K196" i="11"/>
  <c r="J196" i="11"/>
  <c r="H196" i="11"/>
  <c r="G196" i="11"/>
  <c r="M195" i="11"/>
  <c r="L195" i="11"/>
  <c r="K195" i="11"/>
  <c r="J195" i="11"/>
  <c r="H195" i="11"/>
  <c r="G195" i="11"/>
  <c r="L194" i="11"/>
  <c r="M194" i="11"/>
  <c r="K194" i="11"/>
  <c r="J194" i="11"/>
  <c r="H194" i="11"/>
  <c r="G194" i="11"/>
  <c r="M193" i="11"/>
  <c r="L193" i="11"/>
  <c r="K193" i="11"/>
  <c r="J193" i="11"/>
  <c r="H193" i="11"/>
  <c r="G193" i="11"/>
  <c r="L192" i="11"/>
  <c r="M192" i="11"/>
  <c r="K192" i="11"/>
  <c r="J192" i="11"/>
  <c r="H192" i="11"/>
  <c r="G192" i="11"/>
  <c r="M191" i="11"/>
  <c r="L191" i="11"/>
  <c r="K191" i="11"/>
  <c r="J191" i="11"/>
  <c r="H191" i="11"/>
  <c r="G191" i="11"/>
  <c r="L190" i="11"/>
  <c r="M190" i="11"/>
  <c r="K190" i="11"/>
  <c r="J190" i="11"/>
  <c r="H190" i="11"/>
  <c r="G190" i="11"/>
  <c r="M189" i="11"/>
  <c r="L189" i="11"/>
  <c r="K189" i="11"/>
  <c r="J189" i="11"/>
  <c r="H189" i="11"/>
  <c r="G189" i="11"/>
  <c r="L188" i="11"/>
  <c r="M188" i="11"/>
  <c r="K188" i="11"/>
  <c r="J188" i="11"/>
  <c r="H188" i="11"/>
  <c r="G188" i="11"/>
  <c r="M187" i="11"/>
  <c r="L187" i="11"/>
  <c r="K187" i="11"/>
  <c r="J187" i="11"/>
  <c r="H187" i="11"/>
  <c r="G187" i="11"/>
  <c r="L186" i="11"/>
  <c r="M186" i="11"/>
  <c r="K186" i="11"/>
  <c r="J186" i="11"/>
  <c r="H186" i="11"/>
  <c r="G186" i="11"/>
  <c r="M185" i="11"/>
  <c r="L185" i="11"/>
  <c r="K185" i="11"/>
  <c r="J185" i="11"/>
  <c r="H185" i="11"/>
  <c r="G185" i="11"/>
  <c r="L184" i="11"/>
  <c r="M184" i="11"/>
  <c r="K184" i="11"/>
  <c r="J184" i="11"/>
  <c r="H184" i="11"/>
  <c r="G184" i="11"/>
  <c r="M183" i="11"/>
  <c r="L183" i="11"/>
  <c r="K183" i="11"/>
  <c r="J183" i="11"/>
  <c r="H183" i="11"/>
  <c r="G183" i="11"/>
  <c r="L182" i="11"/>
  <c r="M182" i="11"/>
  <c r="K182" i="11"/>
  <c r="J182" i="11"/>
  <c r="H182" i="11"/>
  <c r="G182" i="11"/>
  <c r="M181" i="11"/>
  <c r="L181" i="11"/>
  <c r="K181" i="11"/>
  <c r="J181" i="11"/>
  <c r="H181" i="11"/>
  <c r="G181" i="11"/>
  <c r="L180" i="11"/>
  <c r="M180" i="11"/>
  <c r="K180" i="11"/>
  <c r="J180" i="11"/>
  <c r="H180" i="11"/>
  <c r="G180" i="11"/>
  <c r="M179" i="11"/>
  <c r="L179" i="11"/>
  <c r="K179" i="11"/>
  <c r="J179" i="11"/>
  <c r="H179" i="11"/>
  <c r="G179" i="11"/>
  <c r="L178" i="11"/>
  <c r="M178" i="11"/>
  <c r="K178" i="11"/>
  <c r="J178" i="11"/>
  <c r="H178" i="11"/>
  <c r="G178" i="11"/>
  <c r="M177" i="11"/>
  <c r="L177" i="11"/>
  <c r="K177" i="11"/>
  <c r="J177" i="11"/>
  <c r="H177" i="11"/>
  <c r="G177" i="11"/>
  <c r="L176" i="11"/>
  <c r="M176" i="11"/>
  <c r="K176" i="11"/>
  <c r="J176" i="11"/>
  <c r="H176" i="11"/>
  <c r="G176" i="11"/>
  <c r="M175" i="11"/>
  <c r="L175" i="11"/>
  <c r="K175" i="11"/>
  <c r="J175" i="11"/>
  <c r="H175" i="11"/>
  <c r="G175" i="11"/>
  <c r="L174" i="11"/>
  <c r="M174" i="11"/>
  <c r="K174" i="11"/>
  <c r="J174" i="11"/>
  <c r="H174" i="11"/>
  <c r="G174" i="11"/>
  <c r="M173" i="11"/>
  <c r="L173" i="11"/>
  <c r="K173" i="11"/>
  <c r="J173" i="11"/>
  <c r="H173" i="11"/>
  <c r="G173" i="11"/>
  <c r="L172" i="11"/>
  <c r="M172" i="11"/>
  <c r="K172" i="11"/>
  <c r="J172" i="11"/>
  <c r="H172" i="11"/>
  <c r="G172" i="11"/>
  <c r="M171" i="11"/>
  <c r="L171" i="11"/>
  <c r="K171" i="11"/>
  <c r="J171" i="11"/>
  <c r="H171" i="11"/>
  <c r="G171" i="11"/>
  <c r="L170" i="11"/>
  <c r="M170" i="11"/>
  <c r="K170" i="11"/>
  <c r="J170" i="11"/>
  <c r="H170" i="11"/>
  <c r="G170" i="11"/>
  <c r="M169" i="11"/>
  <c r="L169" i="11"/>
  <c r="K169" i="11"/>
  <c r="J169" i="11"/>
  <c r="H169" i="11"/>
  <c r="G169" i="11"/>
  <c r="L168" i="11"/>
  <c r="M168" i="11"/>
  <c r="K168" i="11"/>
  <c r="J168" i="11"/>
  <c r="H168" i="11"/>
  <c r="G168" i="11"/>
  <c r="M167" i="11"/>
  <c r="L167" i="11"/>
  <c r="K167" i="11"/>
  <c r="J167" i="11"/>
  <c r="H167" i="11"/>
  <c r="G167" i="11"/>
  <c r="L166" i="11"/>
  <c r="M166" i="11"/>
  <c r="K166" i="11"/>
  <c r="J166" i="11"/>
  <c r="H166" i="11"/>
  <c r="G166" i="11"/>
  <c r="M165" i="11"/>
  <c r="L165" i="11"/>
  <c r="K165" i="11"/>
  <c r="J165" i="11"/>
  <c r="H165" i="11"/>
  <c r="G165" i="11"/>
  <c r="L164" i="11"/>
  <c r="M164" i="11"/>
  <c r="K164" i="11"/>
  <c r="J164" i="11"/>
  <c r="H164" i="11"/>
  <c r="G164" i="11"/>
  <c r="M163" i="11"/>
  <c r="L163" i="11"/>
  <c r="K163" i="11"/>
  <c r="J163" i="11"/>
  <c r="H163" i="11"/>
  <c r="G163" i="11"/>
  <c r="L162" i="11"/>
  <c r="M162" i="11"/>
  <c r="K162" i="11"/>
  <c r="J162" i="11"/>
  <c r="H162" i="11"/>
  <c r="G162" i="11"/>
  <c r="M161" i="11"/>
  <c r="L161" i="11"/>
  <c r="K161" i="11"/>
  <c r="J161" i="11"/>
  <c r="H161" i="11"/>
  <c r="G161" i="11"/>
  <c r="L160" i="11"/>
  <c r="M160" i="11"/>
  <c r="K160" i="11"/>
  <c r="J160" i="11"/>
  <c r="H160" i="11"/>
  <c r="G160" i="11"/>
  <c r="M159" i="11"/>
  <c r="L159" i="11"/>
  <c r="K159" i="11"/>
  <c r="J159" i="11"/>
  <c r="H159" i="11"/>
  <c r="G159" i="11"/>
  <c r="L158" i="11"/>
  <c r="M158" i="11"/>
  <c r="K158" i="11"/>
  <c r="J158" i="11"/>
  <c r="H158" i="11"/>
  <c r="G158" i="11"/>
  <c r="M157" i="11"/>
  <c r="L157" i="11"/>
  <c r="K157" i="11"/>
  <c r="J157" i="11"/>
  <c r="H157" i="11"/>
  <c r="G157" i="11"/>
  <c r="L156" i="11"/>
  <c r="M156" i="11"/>
  <c r="K156" i="11"/>
  <c r="J156" i="11"/>
  <c r="H156" i="11"/>
  <c r="G156" i="11"/>
  <c r="M155" i="11"/>
  <c r="L155" i="11"/>
  <c r="K155" i="11"/>
  <c r="J155" i="11"/>
  <c r="H155" i="11"/>
  <c r="G155" i="11"/>
  <c r="L154" i="11"/>
  <c r="M154" i="11"/>
  <c r="K154" i="11"/>
  <c r="J154" i="11"/>
  <c r="H154" i="11"/>
  <c r="G154" i="11"/>
  <c r="M153" i="11"/>
  <c r="L153" i="11"/>
  <c r="K153" i="11"/>
  <c r="J153" i="11"/>
  <c r="H153" i="11"/>
  <c r="G153" i="11"/>
  <c r="L152" i="11"/>
  <c r="M152" i="11"/>
  <c r="K152" i="11"/>
  <c r="J152" i="11"/>
  <c r="H152" i="11"/>
  <c r="G152" i="11"/>
  <c r="M151" i="11"/>
  <c r="L151" i="11"/>
  <c r="K151" i="11"/>
  <c r="J151" i="11"/>
  <c r="H151" i="11"/>
  <c r="G151" i="11"/>
  <c r="L150" i="11"/>
  <c r="M150" i="11"/>
  <c r="K150" i="11"/>
  <c r="J150" i="11"/>
  <c r="H150" i="11"/>
  <c r="G150" i="11"/>
  <c r="M149" i="11"/>
  <c r="L149" i="11"/>
  <c r="K149" i="11"/>
  <c r="J149" i="11"/>
  <c r="H149" i="11"/>
  <c r="G149" i="11"/>
  <c r="L148" i="11"/>
  <c r="M148" i="11"/>
  <c r="K148" i="11"/>
  <c r="J148" i="11"/>
  <c r="H148" i="11"/>
  <c r="G148" i="11"/>
  <c r="M147" i="11"/>
  <c r="L147" i="11"/>
  <c r="K147" i="11"/>
  <c r="J147" i="11"/>
  <c r="H147" i="11"/>
  <c r="G147" i="11"/>
  <c r="L146" i="11"/>
  <c r="M146" i="11"/>
  <c r="K146" i="11"/>
  <c r="J146" i="11"/>
  <c r="H146" i="11"/>
  <c r="G146" i="11"/>
  <c r="M145" i="11"/>
  <c r="L145" i="11"/>
  <c r="K145" i="11"/>
  <c r="J145" i="11"/>
  <c r="H145" i="11"/>
  <c r="G145" i="11"/>
  <c r="L144" i="11"/>
  <c r="M144" i="11"/>
  <c r="K144" i="11"/>
  <c r="J144" i="11"/>
  <c r="H144" i="11"/>
  <c r="G144" i="11"/>
  <c r="M143" i="11"/>
  <c r="L143" i="11"/>
  <c r="K143" i="11"/>
  <c r="J143" i="11"/>
  <c r="H143" i="11"/>
  <c r="G143" i="11"/>
  <c r="L142" i="11"/>
  <c r="M142" i="11"/>
  <c r="K142" i="11"/>
  <c r="J142" i="11"/>
  <c r="H142" i="11"/>
  <c r="G142" i="11"/>
  <c r="M141" i="11"/>
  <c r="L141" i="11"/>
  <c r="K141" i="11"/>
  <c r="J141" i="11"/>
  <c r="H141" i="11"/>
  <c r="G141" i="11"/>
  <c r="L140" i="11"/>
  <c r="M140" i="11"/>
  <c r="K140" i="11"/>
  <c r="J140" i="11"/>
  <c r="H140" i="11"/>
  <c r="G140" i="11"/>
  <c r="M139" i="11"/>
  <c r="L139" i="11"/>
  <c r="K139" i="11"/>
  <c r="J139" i="11"/>
  <c r="H139" i="11"/>
  <c r="G139" i="11"/>
  <c r="L138" i="11"/>
  <c r="M138" i="11"/>
  <c r="K138" i="11"/>
  <c r="J138" i="11"/>
  <c r="H138" i="11"/>
  <c r="G138" i="11"/>
  <c r="M137" i="11"/>
  <c r="L137" i="11"/>
  <c r="K137" i="11"/>
  <c r="J137" i="11"/>
  <c r="H137" i="11"/>
  <c r="G137" i="11"/>
  <c r="L136" i="11"/>
  <c r="M136" i="11"/>
  <c r="K136" i="11"/>
  <c r="J136" i="11"/>
  <c r="H136" i="11"/>
  <c r="G136" i="11"/>
  <c r="M135" i="11"/>
  <c r="L135" i="11"/>
  <c r="K135" i="11"/>
  <c r="J135" i="11"/>
  <c r="H135" i="11"/>
  <c r="G135" i="11"/>
  <c r="L134" i="11"/>
  <c r="M134" i="11"/>
  <c r="K134" i="11"/>
  <c r="J134" i="11"/>
  <c r="H134" i="11"/>
  <c r="G134" i="11"/>
  <c r="M133" i="11"/>
  <c r="L133" i="11"/>
  <c r="K133" i="11"/>
  <c r="J133" i="11"/>
  <c r="H133" i="11"/>
  <c r="G133" i="11"/>
  <c r="L132" i="11"/>
  <c r="M132" i="11"/>
  <c r="K132" i="11"/>
  <c r="J132" i="11"/>
  <c r="H132" i="11"/>
  <c r="G132" i="11"/>
  <c r="M131" i="11"/>
  <c r="L131" i="11"/>
  <c r="K131" i="11"/>
  <c r="J131" i="11"/>
  <c r="H131" i="11"/>
  <c r="G131" i="11"/>
  <c r="L130" i="11"/>
  <c r="M130" i="11"/>
  <c r="K130" i="11"/>
  <c r="J130" i="11"/>
  <c r="H130" i="11"/>
  <c r="G130" i="11"/>
  <c r="M129" i="11"/>
  <c r="L129" i="11"/>
  <c r="K129" i="11"/>
  <c r="J129" i="11"/>
  <c r="H129" i="11"/>
  <c r="G129" i="11"/>
  <c r="L128" i="11"/>
  <c r="M128" i="11"/>
  <c r="K128" i="11"/>
  <c r="J128" i="11"/>
  <c r="H128" i="11"/>
  <c r="G128" i="11"/>
  <c r="M127" i="11"/>
  <c r="L127" i="11"/>
  <c r="K127" i="11"/>
  <c r="J127" i="11"/>
  <c r="H127" i="11"/>
  <c r="G127" i="11"/>
  <c r="L126" i="11"/>
  <c r="M126" i="11"/>
  <c r="K126" i="11"/>
  <c r="J126" i="11"/>
  <c r="H126" i="11"/>
  <c r="G126" i="11"/>
  <c r="M125" i="11"/>
  <c r="L125" i="11"/>
  <c r="K125" i="11"/>
  <c r="J125" i="11"/>
  <c r="H125" i="11"/>
  <c r="G125" i="11"/>
  <c r="L124" i="11"/>
  <c r="M124" i="11"/>
  <c r="K124" i="11"/>
  <c r="J124" i="11"/>
  <c r="H124" i="11"/>
  <c r="G124" i="11"/>
  <c r="L123" i="11"/>
  <c r="M123" i="11" s="1"/>
  <c r="K123" i="11"/>
  <c r="J123" i="11"/>
  <c r="H123" i="11"/>
  <c r="G123" i="11"/>
  <c r="L122" i="11"/>
  <c r="M122" i="11"/>
  <c r="K122" i="11"/>
  <c r="J122" i="11"/>
  <c r="H122" i="11"/>
  <c r="G122" i="11"/>
  <c r="M121" i="11"/>
  <c r="L121" i="11"/>
  <c r="K121" i="11"/>
  <c r="J121" i="11"/>
  <c r="H121" i="11"/>
  <c r="G121" i="11"/>
  <c r="L120" i="11"/>
  <c r="M120" i="11"/>
  <c r="K120" i="11"/>
  <c r="J120" i="11"/>
  <c r="H120" i="11"/>
  <c r="G120" i="11"/>
  <c r="L119" i="11"/>
  <c r="M119" i="11" s="1"/>
  <c r="K119" i="11"/>
  <c r="J119" i="11"/>
  <c r="H119" i="11"/>
  <c r="G119" i="11"/>
  <c r="L118" i="11"/>
  <c r="M118" i="11"/>
  <c r="K118" i="11"/>
  <c r="J118" i="11"/>
  <c r="H118" i="11"/>
  <c r="G118" i="11"/>
  <c r="M117" i="11"/>
  <c r="L117" i="11"/>
  <c r="K117" i="11"/>
  <c r="J117" i="11"/>
  <c r="H117" i="11"/>
  <c r="G117" i="11"/>
  <c r="L116" i="11"/>
  <c r="M116" i="11"/>
  <c r="K116" i="11"/>
  <c r="J116" i="11"/>
  <c r="H116" i="11"/>
  <c r="G116" i="11"/>
  <c r="L115" i="11"/>
  <c r="M115" i="11" s="1"/>
  <c r="K115" i="11"/>
  <c r="J115" i="11"/>
  <c r="H115" i="11"/>
  <c r="G115" i="11"/>
  <c r="L114" i="11"/>
  <c r="M114" i="11"/>
  <c r="K114" i="11"/>
  <c r="J114" i="11"/>
  <c r="H114" i="11"/>
  <c r="G114" i="11"/>
  <c r="M113" i="11"/>
  <c r="L113" i="11"/>
  <c r="K113" i="11"/>
  <c r="J113" i="11"/>
  <c r="H113" i="11"/>
  <c r="G113" i="11"/>
  <c r="L112" i="11"/>
  <c r="M112" i="11"/>
  <c r="K112" i="11"/>
  <c r="J112" i="11"/>
  <c r="H112" i="11"/>
  <c r="G112" i="11"/>
  <c r="L111" i="11"/>
  <c r="M111" i="11" s="1"/>
  <c r="K111" i="11"/>
  <c r="J111" i="11"/>
  <c r="H111" i="11"/>
  <c r="G111" i="11"/>
  <c r="L110" i="11"/>
  <c r="M110" i="11"/>
  <c r="K110" i="11"/>
  <c r="J110" i="11"/>
  <c r="H110" i="11"/>
  <c r="G110" i="11"/>
  <c r="M109" i="11"/>
  <c r="L109" i="11"/>
  <c r="K109" i="11"/>
  <c r="J109" i="11"/>
  <c r="H109" i="11"/>
  <c r="G109" i="11"/>
  <c r="L108" i="11"/>
  <c r="M108" i="11"/>
  <c r="K108" i="11"/>
  <c r="J108" i="11"/>
  <c r="H108" i="11"/>
  <c r="G108" i="11"/>
  <c r="L107" i="11"/>
  <c r="M107" i="11" s="1"/>
  <c r="K107" i="11"/>
  <c r="J107" i="11"/>
  <c r="H107" i="11"/>
  <c r="G107" i="11"/>
  <c r="L106" i="11"/>
  <c r="M106" i="11"/>
  <c r="K106" i="11"/>
  <c r="J106" i="11"/>
  <c r="H106" i="11"/>
  <c r="G106" i="11"/>
  <c r="M105" i="11"/>
  <c r="L105" i="11"/>
  <c r="K105" i="11"/>
  <c r="J105" i="11"/>
  <c r="H105" i="11"/>
  <c r="G105" i="11"/>
  <c r="L104" i="11"/>
  <c r="M104" i="11"/>
  <c r="K104" i="11"/>
  <c r="J104" i="11"/>
  <c r="H104" i="11"/>
  <c r="G104" i="11"/>
  <c r="L103" i="11"/>
  <c r="M103" i="11" s="1"/>
  <c r="K103" i="11"/>
  <c r="J103" i="11"/>
  <c r="H103" i="11"/>
  <c r="G103" i="11"/>
  <c r="L102" i="11"/>
  <c r="M102" i="11"/>
  <c r="K102" i="11"/>
  <c r="J102" i="11"/>
  <c r="H102" i="11"/>
  <c r="G102" i="11"/>
  <c r="M101" i="11"/>
  <c r="L101" i="11"/>
  <c r="K101" i="11"/>
  <c r="J101" i="11"/>
  <c r="H101" i="11"/>
  <c r="G101" i="11"/>
  <c r="L100" i="11"/>
  <c r="M100" i="11"/>
  <c r="K100" i="11"/>
  <c r="J100" i="11"/>
  <c r="H100" i="11"/>
  <c r="G100" i="11"/>
  <c r="L99" i="11"/>
  <c r="M99" i="11" s="1"/>
  <c r="K99" i="11"/>
  <c r="J99" i="11"/>
  <c r="H99" i="11"/>
  <c r="G99" i="11"/>
  <c r="L98" i="11"/>
  <c r="M98" i="11"/>
  <c r="K98" i="11"/>
  <c r="J98" i="11"/>
  <c r="H98" i="11"/>
  <c r="G98" i="11"/>
  <c r="M97" i="11"/>
  <c r="L97" i="11"/>
  <c r="K97" i="11"/>
  <c r="J97" i="11"/>
  <c r="H97" i="11"/>
  <c r="G97" i="11"/>
  <c r="L96" i="11"/>
  <c r="M96" i="11"/>
  <c r="K96" i="11"/>
  <c r="J96" i="11"/>
  <c r="H96" i="11"/>
  <c r="G96" i="11"/>
  <c r="L95" i="11"/>
  <c r="M95" i="11" s="1"/>
  <c r="K95" i="11"/>
  <c r="J95" i="11"/>
  <c r="H95" i="11"/>
  <c r="G95" i="11"/>
  <c r="L94" i="11"/>
  <c r="M94" i="11"/>
  <c r="K94" i="11"/>
  <c r="J94" i="11"/>
  <c r="H94" i="11"/>
  <c r="G94" i="11"/>
  <c r="M93" i="11"/>
  <c r="L93" i="11"/>
  <c r="K93" i="11"/>
  <c r="J93" i="11"/>
  <c r="H93" i="11"/>
  <c r="G93" i="11"/>
  <c r="L92" i="11"/>
  <c r="M92" i="11"/>
  <c r="K92" i="11"/>
  <c r="J92" i="11"/>
  <c r="H92" i="11"/>
  <c r="G92" i="11"/>
  <c r="L91" i="11"/>
  <c r="M91" i="11" s="1"/>
  <c r="K91" i="11"/>
  <c r="J91" i="11"/>
  <c r="H91" i="11"/>
  <c r="G91" i="11"/>
  <c r="L90" i="11"/>
  <c r="M90" i="11"/>
  <c r="K90" i="11"/>
  <c r="J90" i="11"/>
  <c r="H90" i="11"/>
  <c r="G90" i="11"/>
  <c r="M89" i="11"/>
  <c r="L89" i="11"/>
  <c r="K89" i="11"/>
  <c r="J89" i="11"/>
  <c r="H89" i="11"/>
  <c r="G89" i="11"/>
  <c r="L88" i="11"/>
  <c r="M88" i="11"/>
  <c r="K88" i="11"/>
  <c r="J88" i="11"/>
  <c r="H88" i="11"/>
  <c r="G88" i="11"/>
  <c r="L87" i="11"/>
  <c r="M87" i="11" s="1"/>
  <c r="K87" i="11"/>
  <c r="J87" i="11"/>
  <c r="H87" i="11"/>
  <c r="G87" i="11"/>
  <c r="L86" i="11"/>
  <c r="M86" i="11"/>
  <c r="K86" i="11"/>
  <c r="J86" i="11"/>
  <c r="H86" i="11"/>
  <c r="G86" i="11"/>
  <c r="M85" i="11"/>
  <c r="L85" i="11"/>
  <c r="K85" i="11"/>
  <c r="J85" i="11"/>
  <c r="H85" i="11"/>
  <c r="G85" i="11"/>
  <c r="L84" i="11"/>
  <c r="M84" i="11"/>
  <c r="K84" i="11"/>
  <c r="J84" i="11"/>
  <c r="H84" i="11"/>
  <c r="G84" i="11"/>
  <c r="L83" i="11"/>
  <c r="M83" i="11" s="1"/>
  <c r="K83" i="11"/>
  <c r="J83" i="11"/>
  <c r="H83" i="11"/>
  <c r="G83" i="11"/>
  <c r="L82" i="11"/>
  <c r="M82" i="11"/>
  <c r="K82" i="11"/>
  <c r="J82" i="11"/>
  <c r="H82" i="11"/>
  <c r="G82" i="11"/>
  <c r="M81" i="11"/>
  <c r="L81" i="11"/>
  <c r="K81" i="11"/>
  <c r="J81" i="11"/>
  <c r="H81" i="11"/>
  <c r="G81" i="11"/>
  <c r="L80" i="11"/>
  <c r="M80" i="11"/>
  <c r="K80" i="11"/>
  <c r="J80" i="11"/>
  <c r="H80" i="11"/>
  <c r="G80" i="11"/>
  <c r="L79" i="11"/>
  <c r="M79" i="11" s="1"/>
  <c r="K79" i="11"/>
  <c r="J79" i="11"/>
  <c r="H79" i="11"/>
  <c r="G79" i="11"/>
  <c r="L78" i="11"/>
  <c r="M78" i="11"/>
  <c r="K78" i="11"/>
  <c r="J78" i="11"/>
  <c r="H78" i="11"/>
  <c r="G78" i="11"/>
  <c r="M77" i="11"/>
  <c r="L77" i="11"/>
  <c r="K77" i="11"/>
  <c r="J77" i="11"/>
  <c r="H77" i="11"/>
  <c r="G77" i="11"/>
  <c r="L76" i="11"/>
  <c r="M76" i="11"/>
  <c r="K76" i="11"/>
  <c r="J76" i="11"/>
  <c r="H76" i="11"/>
  <c r="G76" i="11"/>
  <c r="L75" i="11"/>
  <c r="M75" i="11" s="1"/>
  <c r="K75" i="11"/>
  <c r="J75" i="11"/>
  <c r="H75" i="11"/>
  <c r="G75" i="11"/>
  <c r="L74" i="11"/>
  <c r="M74" i="11"/>
  <c r="K74" i="11"/>
  <c r="J74" i="11"/>
  <c r="H74" i="11"/>
  <c r="G74" i="11"/>
  <c r="M73" i="11"/>
  <c r="L73" i="11"/>
  <c r="K73" i="11"/>
  <c r="J73" i="11"/>
  <c r="H73" i="11"/>
  <c r="G73" i="11"/>
  <c r="L72" i="11"/>
  <c r="M72" i="11"/>
  <c r="K72" i="11"/>
  <c r="J72" i="11"/>
  <c r="H72" i="11"/>
  <c r="G72" i="11"/>
  <c r="L71" i="11"/>
  <c r="M71" i="11" s="1"/>
  <c r="K71" i="11"/>
  <c r="J71" i="11"/>
  <c r="H71" i="11"/>
  <c r="G71" i="11"/>
  <c r="L70" i="11"/>
  <c r="M70" i="11"/>
  <c r="K70" i="11"/>
  <c r="J70" i="11"/>
  <c r="H70" i="11"/>
  <c r="G70" i="11"/>
  <c r="M69" i="11"/>
  <c r="L69" i="11"/>
  <c r="K69" i="11"/>
  <c r="J69" i="11"/>
  <c r="H69" i="11"/>
  <c r="G69" i="11"/>
  <c r="L68" i="11"/>
  <c r="M68" i="11"/>
  <c r="K68" i="11"/>
  <c r="J68" i="11"/>
  <c r="H68" i="11"/>
  <c r="G68" i="11"/>
  <c r="L67" i="11"/>
  <c r="M67" i="11" s="1"/>
  <c r="K67" i="11"/>
  <c r="J67" i="11"/>
  <c r="H67" i="11"/>
  <c r="G67" i="11"/>
  <c r="L66" i="11"/>
  <c r="M66" i="11"/>
  <c r="K66" i="11"/>
  <c r="J66" i="11"/>
  <c r="H66" i="11"/>
  <c r="G66" i="11"/>
  <c r="M65" i="11"/>
  <c r="L65" i="11"/>
  <c r="K65" i="11"/>
  <c r="J65" i="11"/>
  <c r="H65" i="11"/>
  <c r="G65" i="11"/>
  <c r="L64" i="11"/>
  <c r="M64" i="11"/>
  <c r="K64" i="11"/>
  <c r="J64" i="11"/>
  <c r="H64" i="11"/>
  <c r="G64" i="11"/>
  <c r="L63" i="11"/>
  <c r="M63" i="11" s="1"/>
  <c r="K63" i="11"/>
  <c r="J63" i="11"/>
  <c r="H63" i="11"/>
  <c r="G63" i="11"/>
  <c r="L62" i="11"/>
  <c r="M62" i="11"/>
  <c r="K62" i="11"/>
  <c r="J62" i="11"/>
  <c r="H62" i="11"/>
  <c r="G62" i="11"/>
  <c r="M61" i="11"/>
  <c r="L61" i="11"/>
  <c r="K61" i="11"/>
  <c r="J61" i="11"/>
  <c r="H61" i="11"/>
  <c r="G61" i="11"/>
  <c r="L60" i="11"/>
  <c r="M60" i="11"/>
  <c r="K60" i="11"/>
  <c r="J60" i="11"/>
  <c r="H60" i="11"/>
  <c r="G60" i="11"/>
  <c r="L59" i="11"/>
  <c r="M59" i="11" s="1"/>
  <c r="K59" i="11"/>
  <c r="J59" i="11"/>
  <c r="H59" i="11"/>
  <c r="G59" i="11"/>
  <c r="L58" i="11"/>
  <c r="M58" i="11"/>
  <c r="K58" i="11"/>
  <c r="J58" i="11"/>
  <c r="H58" i="11"/>
  <c r="G58" i="11"/>
  <c r="M57" i="11"/>
  <c r="L57" i="11"/>
  <c r="K57" i="11"/>
  <c r="J57" i="11"/>
  <c r="H57" i="11"/>
  <c r="G57" i="11"/>
  <c r="L56" i="11"/>
  <c r="M56" i="11"/>
  <c r="K56" i="11"/>
  <c r="J56" i="11"/>
  <c r="H56" i="11"/>
  <c r="G56" i="11"/>
  <c r="L55" i="11"/>
  <c r="M55" i="11" s="1"/>
  <c r="K55" i="11"/>
  <c r="J55" i="11"/>
  <c r="H55" i="11"/>
  <c r="G55" i="11"/>
  <c r="L54" i="11"/>
  <c r="M54" i="11"/>
  <c r="K54" i="11"/>
  <c r="J54" i="11"/>
  <c r="H54" i="11"/>
  <c r="G54" i="11"/>
  <c r="L53" i="11"/>
  <c r="G53" i="11"/>
  <c r="D53" i="11"/>
  <c r="AC42" i="11"/>
  <c r="C53" i="11"/>
  <c r="B53" i="11"/>
  <c r="AC52" i="11"/>
  <c r="L52" i="11"/>
  <c r="G52" i="11"/>
  <c r="D52" i="11"/>
  <c r="AC53" i="11" s="1"/>
  <c r="C52" i="11"/>
  <c r="B52" i="11"/>
  <c r="A52" i="11"/>
  <c r="AC51" i="11"/>
  <c r="L51" i="11"/>
  <c r="G51" i="11"/>
  <c r="D51" i="11"/>
  <c r="C51" i="11"/>
  <c r="L50" i="11"/>
  <c r="G50" i="11"/>
  <c r="L49" i="11"/>
  <c r="G49" i="11"/>
  <c r="L48" i="11"/>
  <c r="G48" i="11"/>
  <c r="L47" i="11"/>
  <c r="G47" i="11"/>
  <c r="L46" i="11"/>
  <c r="G46" i="11"/>
  <c r="L45" i="11"/>
  <c r="G45" i="11"/>
  <c r="L44" i="11"/>
  <c r="G44" i="11"/>
  <c r="AC43" i="11"/>
  <c r="L43" i="11"/>
  <c r="G43" i="11"/>
  <c r="L42" i="11"/>
  <c r="G42" i="11"/>
  <c r="L41" i="11"/>
  <c r="G41" i="11"/>
  <c r="AC40" i="11"/>
  <c r="L40" i="11"/>
  <c r="G40" i="11"/>
  <c r="AC39" i="11"/>
  <c r="L39" i="11"/>
  <c r="G39" i="11"/>
  <c r="AC38" i="11"/>
  <c r="L38" i="11"/>
  <c r="G38" i="11"/>
  <c r="L37" i="11"/>
  <c r="G37" i="11"/>
  <c r="L36" i="11"/>
  <c r="G36" i="11"/>
  <c r="AC35" i="11"/>
  <c r="L35" i="11"/>
  <c r="G35" i="11"/>
  <c r="AC34" i="11"/>
  <c r="L34" i="11"/>
  <c r="G34" i="11"/>
  <c r="AC33" i="11"/>
  <c r="L33" i="11"/>
  <c r="G33" i="11"/>
  <c r="AC32" i="11"/>
  <c r="L32" i="11"/>
  <c r="G32" i="11"/>
  <c r="L31" i="11"/>
  <c r="G31" i="11"/>
  <c r="L30" i="11"/>
  <c r="G30" i="11"/>
  <c r="L29" i="11"/>
  <c r="G29" i="11"/>
  <c r="L28" i="11"/>
  <c r="G28" i="11"/>
  <c r="L27" i="11"/>
  <c r="G27" i="11"/>
  <c r="A27" i="11"/>
  <c r="L26" i="11"/>
  <c r="G26" i="11"/>
  <c r="AC25" i="11"/>
  <c r="L25" i="11"/>
  <c r="G25" i="11"/>
  <c r="AC24" i="11"/>
  <c r="L24" i="11"/>
  <c r="G24" i="11"/>
  <c r="AC23" i="11"/>
  <c r="L23" i="11"/>
  <c r="G23" i="11"/>
  <c r="A23" i="11"/>
  <c r="C50" i="11"/>
  <c r="AT22" i="11"/>
  <c r="AV22" i="11" s="1"/>
  <c r="L22" i="11"/>
  <c r="G22" i="11"/>
  <c r="AT21" i="11"/>
  <c r="AV21" i="11" s="1"/>
  <c r="L21" i="11"/>
  <c r="A39" i="11" s="1"/>
  <c r="G21" i="11"/>
  <c r="L20" i="11"/>
  <c r="G20" i="11"/>
  <c r="AC19" i="11"/>
  <c r="L19" i="11"/>
  <c r="G19" i="11"/>
  <c r="L18" i="11"/>
  <c r="G18" i="11"/>
  <c r="L17" i="11"/>
  <c r="G17" i="11"/>
  <c r="AC16" i="11"/>
  <c r="L16" i="11"/>
  <c r="G16" i="11"/>
  <c r="L15" i="11"/>
  <c r="G15" i="11"/>
  <c r="AC14" i="11"/>
  <c r="L14" i="11"/>
  <c r="G14" i="11"/>
  <c r="L13" i="11"/>
  <c r="G13" i="11"/>
  <c r="L12" i="11"/>
  <c r="G12" i="11"/>
  <c r="AC11" i="11"/>
  <c r="L11" i="11"/>
  <c r="G11" i="11"/>
  <c r="AC10" i="11"/>
  <c r="L10" i="11"/>
  <c r="G10" i="11"/>
  <c r="AH9" i="11"/>
  <c r="AC9" i="11"/>
  <c r="P9" i="11"/>
  <c r="N9" i="11"/>
  <c r="L9" i="11"/>
  <c r="H9" i="11"/>
  <c r="H10" i="11" s="1"/>
  <c r="H11" i="11" s="1"/>
  <c r="H12" i="11" s="1"/>
  <c r="H13" i="11" s="1"/>
  <c r="H14" i="11" s="1"/>
  <c r="G9" i="11"/>
  <c r="AX8" i="11"/>
  <c r="W8" i="11"/>
  <c r="K8" i="11" s="1"/>
  <c r="O8" i="11"/>
  <c r="AX7" i="11"/>
  <c r="X7" i="11"/>
  <c r="BA6" i="11"/>
  <c r="AX6" i="11"/>
  <c r="AV6" i="11"/>
  <c r="AU6" i="11"/>
  <c r="AT6" i="11"/>
  <c r="AS6" i="11"/>
  <c r="AQ6" i="11"/>
  <c r="AP6" i="11"/>
  <c r="AO6" i="11"/>
  <c r="AN6" i="11"/>
  <c r="AL6" i="11"/>
  <c r="AK6" i="11"/>
  <c r="AJ6" i="11"/>
  <c r="AI6" i="11"/>
  <c r="AH6" i="11"/>
  <c r="AB6" i="11"/>
  <c r="AA6" i="11"/>
  <c r="Z6" i="11"/>
  <c r="Y6" i="11"/>
  <c r="AX5" i="11"/>
  <c r="AS5" i="11"/>
  <c r="AN5" i="11"/>
  <c r="AG5" i="11"/>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B90" i="3"/>
  <c r="B89" i="3"/>
  <c r="B88" i="3"/>
  <c r="B87" i="3"/>
  <c r="B86" i="3"/>
  <c r="B83" i="3"/>
  <c r="B82" i="3"/>
  <c r="B80" i="3"/>
  <c r="B79" i="3"/>
  <c r="B78" i="3"/>
  <c r="B77" i="3"/>
  <c r="B75" i="3"/>
  <c r="B74" i="3"/>
  <c r="B73" i="3"/>
  <c r="B72" i="3"/>
  <c r="B70" i="3"/>
  <c r="B69" i="3"/>
  <c r="B68" i="3"/>
  <c r="B67" i="3"/>
  <c r="B62" i="3"/>
  <c r="B61" i="3"/>
  <c r="B60" i="3"/>
  <c r="B59" i="3"/>
  <c r="B57" i="3"/>
  <c r="B56" i="3"/>
  <c r="B55" i="3"/>
  <c r="B54" i="3"/>
  <c r="B53" i="3"/>
  <c r="B52" i="3"/>
  <c r="B51" i="3"/>
  <c r="B49" i="3"/>
  <c r="B48" i="3"/>
  <c r="B47" i="3"/>
  <c r="B46" i="3"/>
  <c r="B45" i="3"/>
  <c r="B44" i="3"/>
  <c r="B42" i="3"/>
  <c r="B41" i="3"/>
  <c r="B40" i="3"/>
  <c r="B39" i="3"/>
  <c r="B38" i="3"/>
  <c r="B37" i="3"/>
  <c r="B36" i="3"/>
  <c r="B35" i="3"/>
  <c r="B34" i="3"/>
  <c r="B33" i="3"/>
  <c r="B28" i="3"/>
  <c r="B27" i="3"/>
  <c r="B26" i="3"/>
  <c r="B25" i="3"/>
  <c r="B17" i="3"/>
  <c r="A6" i="1"/>
  <c r="P10" i="11"/>
  <c r="M9" i="11"/>
  <c r="AC13" i="11"/>
  <c r="AC20" i="11"/>
  <c r="AC22" i="11"/>
  <c r="AC27" i="11"/>
  <c r="AC28" i="11"/>
  <c r="AC29" i="11"/>
  <c r="AC30" i="11"/>
  <c r="AC31" i="11"/>
  <c r="AC36" i="11"/>
  <c r="AC37" i="11"/>
  <c r="AC49" i="11"/>
  <c r="N10" i="11"/>
  <c r="O10" i="11" s="1"/>
  <c r="AC50" i="11"/>
  <c r="O9" i="11"/>
  <c r="AC41" i="11"/>
  <c r="N11" i="11"/>
  <c r="O11" i="11" s="1"/>
  <c r="H15" i="11"/>
  <c r="H16" i="11" s="1"/>
  <c r="H17" i="11" s="1"/>
  <c r="H18" i="11"/>
  <c r="H19" i="11"/>
  <c r="H20" i="11" s="1"/>
  <c r="H21" i="11" s="1"/>
  <c r="H22" i="11" s="1"/>
  <c r="H23" i="11" s="1"/>
  <c r="H24" i="11" s="1"/>
  <c r="H25" i="11" s="1"/>
  <c r="H26" i="11" s="1"/>
  <c r="H27" i="11" s="1"/>
  <c r="H28" i="11" s="1"/>
  <c r="H29" i="11" s="1"/>
  <c r="H30" i="11" s="1"/>
  <c r="H31" i="11" s="1"/>
  <c r="H32" i="11" s="1"/>
  <c r="H33" i="11" s="1"/>
  <c r="H34" i="11" s="1"/>
  <c r="H35" i="11" s="1"/>
  <c r="H36" i="11" s="1"/>
  <c r="H37" i="11" s="1"/>
  <c r="H38" i="11" s="1"/>
  <c r="H39" i="11" s="1"/>
  <c r="H40" i="11" s="1"/>
  <c r="H41" i="11" s="1"/>
  <c r="H42" i="11" s="1"/>
  <c r="H43" i="11" s="1"/>
  <c r="H44" i="11" s="1"/>
  <c r="H45" i="11" s="1"/>
  <c r="H46" i="11" s="1"/>
  <c r="H47" i="11" s="1"/>
  <c r="H48" i="11" s="1"/>
  <c r="H49" i="11" s="1"/>
  <c r="H50" i="11" s="1"/>
  <c r="H51" i="11" s="1"/>
  <c r="H52" i="11" s="1"/>
  <c r="H53" i="11" s="1"/>
  <c r="Z8" i="11" l="1"/>
  <c r="AU18" i="11" s="1"/>
  <c r="Y8" i="11"/>
  <c r="AY8" i="11" s="1"/>
  <c r="V8" i="11"/>
  <c r="AJ9" i="11" s="1"/>
  <c r="BA8" i="11" s="1"/>
  <c r="X8" i="11"/>
  <c r="A45" i="11" s="1"/>
  <c r="W6" i="11" s="1"/>
  <c r="AA8" i="11"/>
  <c r="P11" i="11"/>
  <c r="M10" i="11"/>
  <c r="AC48" i="11"/>
  <c r="AC44" i="11"/>
  <c r="AC12" i="11"/>
  <c r="AC45" i="11"/>
  <c r="AC46" i="11"/>
  <c r="AC26" i="11"/>
  <c r="AC17" i="11"/>
  <c r="AC47" i="11"/>
  <c r="AC15" i="11"/>
  <c r="AC18" i="11"/>
  <c r="AC21" i="11"/>
  <c r="A41" i="11"/>
  <c r="N12" i="11"/>
  <c r="AU16" i="11"/>
  <c r="AU12" i="11"/>
  <c r="AU20" i="11"/>
  <c r="AP18" i="11"/>
  <c r="AP20" i="11"/>
  <c r="AU10" i="11"/>
  <c r="AP9" i="11"/>
  <c r="AP15" i="11"/>
  <c r="AP17" i="11"/>
  <c r="AP22" i="11"/>
  <c r="AP21" i="11"/>
  <c r="AP14" i="11"/>
  <c r="AP12" i="11"/>
  <c r="AP24" i="11"/>
  <c r="AP23" i="11"/>
  <c r="AP16" i="11"/>
  <c r="AP19" i="11"/>
  <c r="AP10" i="11"/>
  <c r="AP13" i="11"/>
  <c r="AP11" i="11"/>
  <c r="AU9" i="11"/>
  <c r="AU22" i="11"/>
  <c r="AU14" i="11"/>
  <c r="AU17" i="11"/>
  <c r="AU15" i="11"/>
  <c r="AU21" i="11"/>
  <c r="AU19" i="11"/>
  <c r="AU13" i="11"/>
  <c r="P12" i="11" l="1"/>
  <c r="M11" i="11"/>
  <c r="O12" i="11"/>
  <c r="N13" i="11"/>
  <c r="N14" i="11" s="1"/>
  <c r="M12" i="11" l="1"/>
  <c r="P13" i="11"/>
  <c r="N15" i="11"/>
  <c r="O15" i="11" s="1"/>
  <c r="O13" i="11"/>
  <c r="O14" i="11" s="1"/>
  <c r="S9" i="11"/>
  <c r="P14" i="11" l="1"/>
  <c r="M13" i="11"/>
  <c r="N16" i="11"/>
  <c r="O16" i="11" s="1"/>
  <c r="S10" i="11"/>
  <c r="T9" i="11"/>
  <c r="AG10" i="11" s="1"/>
  <c r="P15" i="11" l="1"/>
  <c r="M14" i="11"/>
  <c r="N17" i="11"/>
  <c r="O17" i="11" s="1"/>
  <c r="T10" i="11"/>
  <c r="AG11" i="11" s="1"/>
  <c r="P16" i="11" l="1"/>
  <c r="M15" i="11"/>
  <c r="N18" i="11"/>
  <c r="O18" i="11" s="1"/>
  <c r="P17" i="11" l="1"/>
  <c r="M16" i="11"/>
  <c r="N19" i="11"/>
  <c r="O19" i="11" s="1"/>
  <c r="N20" i="11" l="1"/>
  <c r="O20" i="11" s="1"/>
  <c r="P18" i="11"/>
  <c r="M17" i="11"/>
  <c r="N21" i="11"/>
  <c r="O21" i="11" s="1"/>
  <c r="P19" i="11" l="1"/>
  <c r="M18" i="11"/>
  <c r="N22" i="11"/>
  <c r="O22" i="11" s="1"/>
  <c r="N23" i="11" l="1"/>
  <c r="M19" i="11"/>
  <c r="P20" i="11"/>
  <c r="N24" i="11"/>
  <c r="O24" i="11" s="1"/>
  <c r="M20" i="11" l="1"/>
  <c r="P21" i="11"/>
  <c r="O23" i="11"/>
  <c r="N25" i="11"/>
  <c r="O25" i="11" l="1"/>
  <c r="N26" i="11"/>
  <c r="O26" i="11" s="1"/>
  <c r="P22" i="11"/>
  <c r="M21" i="11"/>
  <c r="P23" i="11" l="1"/>
  <c r="M22" i="11"/>
  <c r="N27" i="11"/>
  <c r="O27" i="11" s="1"/>
  <c r="N28" i="11" l="1"/>
  <c r="O28" i="11" s="1"/>
  <c r="P24" i="11"/>
  <c r="M23" i="11"/>
  <c r="M24" i="11" l="1"/>
  <c r="P25" i="11"/>
  <c r="N29" i="11"/>
  <c r="O29" i="11" s="1"/>
  <c r="M25" i="11" l="1"/>
  <c r="P26" i="11"/>
  <c r="N30" i="11"/>
  <c r="O30" i="11" s="1"/>
  <c r="N31" i="11" l="1"/>
  <c r="O31" i="11" s="1"/>
  <c r="P27" i="11"/>
  <c r="M26" i="11"/>
  <c r="P28" i="11" l="1"/>
  <c r="M27" i="11"/>
  <c r="N32" i="11"/>
  <c r="O32" i="11" l="1"/>
  <c r="N33" i="11"/>
  <c r="O33" i="11" s="1"/>
  <c r="P29" i="11"/>
  <c r="M28" i="11"/>
  <c r="P30" i="11" l="1"/>
  <c r="M29" i="11"/>
  <c r="N34" i="11"/>
  <c r="O34" i="11" s="1"/>
  <c r="P31" i="11" l="1"/>
  <c r="M30" i="11"/>
  <c r="N35" i="11"/>
  <c r="N36" i="11" l="1"/>
  <c r="O35" i="11"/>
  <c r="P32" i="11"/>
  <c r="M31" i="11"/>
  <c r="M32" i="11" l="1"/>
  <c r="P33" i="11"/>
  <c r="N37" i="11"/>
  <c r="O37" i="11" s="1"/>
  <c r="O36" i="11"/>
  <c r="M33" i="11" l="1"/>
  <c r="P34" i="11"/>
  <c r="N38" i="11"/>
  <c r="O38" i="11" s="1"/>
  <c r="M34" i="11" l="1"/>
  <c r="P35" i="11"/>
  <c r="N39" i="11"/>
  <c r="O39" i="11" s="1"/>
  <c r="N40" i="11" l="1"/>
  <c r="O40" i="11" s="1"/>
  <c r="P36" i="11"/>
  <c r="M35" i="11"/>
  <c r="N41" i="11"/>
  <c r="O41" i="11" s="1"/>
  <c r="N42" i="11" l="1"/>
  <c r="O42" i="11" s="1"/>
  <c r="M36" i="11"/>
  <c r="P37" i="11"/>
  <c r="N43" i="11" l="1"/>
  <c r="O43" i="11" s="1"/>
  <c r="P38" i="11"/>
  <c r="M37" i="11"/>
  <c r="N44" i="11"/>
  <c r="M38" i="11" l="1"/>
  <c r="P39" i="11"/>
  <c r="O44" i="11"/>
  <c r="N45" i="11"/>
  <c r="M39" i="11" l="1"/>
  <c r="P40" i="11"/>
  <c r="O45" i="11"/>
  <c r="N46" i="11"/>
  <c r="M40" i="11" l="1"/>
  <c r="P41" i="11"/>
  <c r="O46" i="11"/>
  <c r="N47" i="11"/>
  <c r="P42" i="11" l="1"/>
  <c r="M41" i="11"/>
  <c r="O47" i="11"/>
  <c r="N48" i="11"/>
  <c r="M42" i="11" l="1"/>
  <c r="P43" i="11"/>
  <c r="O48" i="11"/>
  <c r="N49" i="11"/>
  <c r="M43" i="11" l="1"/>
  <c r="P44" i="11"/>
  <c r="O49" i="11"/>
  <c r="N50" i="11"/>
  <c r="M44" i="11" l="1"/>
  <c r="P45" i="11"/>
  <c r="O50" i="11"/>
  <c r="N51" i="11"/>
  <c r="M45" i="11" l="1"/>
  <c r="P46" i="11"/>
  <c r="O51" i="11"/>
  <c r="N52" i="11"/>
  <c r="P47" i="11" l="1"/>
  <c r="M46" i="11"/>
  <c r="O52" i="11"/>
  <c r="N53" i="11"/>
  <c r="M47" i="11" l="1"/>
  <c r="P48" i="11"/>
  <c r="O53" i="11"/>
  <c r="AG6" i="11"/>
  <c r="N54" i="11"/>
  <c r="M48" i="11" l="1"/>
  <c r="P49" i="11"/>
  <c r="O54" i="11"/>
  <c r="N55" i="11"/>
  <c r="P50" i="11" l="1"/>
  <c r="M49" i="11"/>
  <c r="O55" i="11"/>
  <c r="N56" i="11"/>
  <c r="P51" i="11" l="1"/>
  <c r="M50" i="11"/>
  <c r="O56" i="11"/>
  <c r="N57" i="11"/>
  <c r="M51" i="11" l="1"/>
  <c r="P52" i="11"/>
  <c r="O57" i="11"/>
  <c r="N58" i="11"/>
  <c r="P53" i="11" l="1"/>
  <c r="M52" i="11"/>
  <c r="O58" i="11"/>
  <c r="N59" i="11"/>
  <c r="M53" i="11" l="1"/>
  <c r="A43" i="11" s="1"/>
  <c r="P54" i="1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P78" i="11" s="1"/>
  <c r="P79" i="11" s="1"/>
  <c r="P80" i="11" s="1"/>
  <c r="P81" i="11" s="1"/>
  <c r="P82" i="11" s="1"/>
  <c r="P83" i="11" s="1"/>
  <c r="P84" i="11" s="1"/>
  <c r="P85" i="11" s="1"/>
  <c r="P86" i="11" s="1"/>
  <c r="P87" i="11" s="1"/>
  <c r="P88" i="11" s="1"/>
  <c r="P89" i="11" s="1"/>
  <c r="P90" i="11" s="1"/>
  <c r="P91" i="11" s="1"/>
  <c r="P92" i="11" s="1"/>
  <c r="P93" i="11" s="1"/>
  <c r="P94" i="11" s="1"/>
  <c r="P95" i="11" s="1"/>
  <c r="P96" i="11" s="1"/>
  <c r="P97" i="11" s="1"/>
  <c r="P98" i="11" s="1"/>
  <c r="P99" i="11" s="1"/>
  <c r="P100" i="11" s="1"/>
  <c r="P101" i="11" s="1"/>
  <c r="P102" i="11" s="1"/>
  <c r="P103" i="11" s="1"/>
  <c r="P104" i="11" s="1"/>
  <c r="P105" i="11" s="1"/>
  <c r="P106" i="11" s="1"/>
  <c r="P107" i="11" s="1"/>
  <c r="P108" i="11" s="1"/>
  <c r="P109" i="11" s="1"/>
  <c r="P110" i="11" s="1"/>
  <c r="P111" i="11" s="1"/>
  <c r="P112" i="11" s="1"/>
  <c r="P113" i="11" s="1"/>
  <c r="P114" i="11" s="1"/>
  <c r="P115" i="11" s="1"/>
  <c r="P116" i="11" s="1"/>
  <c r="P117" i="11" s="1"/>
  <c r="P118" i="11" s="1"/>
  <c r="P119" i="11" s="1"/>
  <c r="P120" i="11" s="1"/>
  <c r="P121" i="11" s="1"/>
  <c r="P122" i="11" s="1"/>
  <c r="P123" i="11" s="1"/>
  <c r="P124" i="11" s="1"/>
  <c r="P125" i="11" s="1"/>
  <c r="P126" i="11" s="1"/>
  <c r="P127" i="11" s="1"/>
  <c r="P128" i="11" s="1"/>
  <c r="P129" i="11" s="1"/>
  <c r="P130" i="11" s="1"/>
  <c r="P131" i="11" s="1"/>
  <c r="P132" i="11" s="1"/>
  <c r="P133" i="11" s="1"/>
  <c r="P134" i="11" s="1"/>
  <c r="P135" i="11" s="1"/>
  <c r="P136" i="11" s="1"/>
  <c r="P137" i="11" s="1"/>
  <c r="P138" i="11" s="1"/>
  <c r="P139" i="11" s="1"/>
  <c r="P140" i="11" s="1"/>
  <c r="P141" i="11" s="1"/>
  <c r="P142" i="11" s="1"/>
  <c r="P143" i="11" s="1"/>
  <c r="P144" i="11" s="1"/>
  <c r="P145" i="11" s="1"/>
  <c r="P146" i="11" s="1"/>
  <c r="P147" i="11" s="1"/>
  <c r="P148" i="11" s="1"/>
  <c r="P149" i="11" s="1"/>
  <c r="P150" i="11" s="1"/>
  <c r="P151" i="11" s="1"/>
  <c r="P152" i="11" s="1"/>
  <c r="P153" i="11" s="1"/>
  <c r="P154" i="11" s="1"/>
  <c r="P155" i="11" s="1"/>
  <c r="P156" i="11" s="1"/>
  <c r="P157" i="11" s="1"/>
  <c r="P158" i="11" s="1"/>
  <c r="P159" i="11" s="1"/>
  <c r="P160" i="11" s="1"/>
  <c r="P161" i="11" s="1"/>
  <c r="P162" i="11" s="1"/>
  <c r="P163" i="11" s="1"/>
  <c r="P164" i="11" s="1"/>
  <c r="P165" i="11" s="1"/>
  <c r="P166" i="11" s="1"/>
  <c r="P167" i="11" s="1"/>
  <c r="P168" i="11" s="1"/>
  <c r="P169" i="11" s="1"/>
  <c r="P170" i="11" s="1"/>
  <c r="P171" i="11" s="1"/>
  <c r="P172" i="11" s="1"/>
  <c r="P173" i="11" s="1"/>
  <c r="P174" i="11" s="1"/>
  <c r="P175" i="11" s="1"/>
  <c r="P176" i="11" s="1"/>
  <c r="P177" i="11" s="1"/>
  <c r="P178" i="11" s="1"/>
  <c r="P179" i="11" s="1"/>
  <c r="P180" i="11" s="1"/>
  <c r="P181" i="11" s="1"/>
  <c r="P182" i="11" s="1"/>
  <c r="P183" i="11" s="1"/>
  <c r="P184" i="11" s="1"/>
  <c r="P185" i="11" s="1"/>
  <c r="P186" i="11" s="1"/>
  <c r="P187" i="11" s="1"/>
  <c r="P188" i="11" s="1"/>
  <c r="P189" i="11" s="1"/>
  <c r="P190" i="11" s="1"/>
  <c r="P191" i="11" s="1"/>
  <c r="P192" i="11" s="1"/>
  <c r="P193" i="11" s="1"/>
  <c r="P194" i="11" s="1"/>
  <c r="P195" i="11" s="1"/>
  <c r="P196" i="11" s="1"/>
  <c r="P197" i="11" s="1"/>
  <c r="P198" i="11" s="1"/>
  <c r="P199" i="11" s="1"/>
  <c r="P200" i="11" s="1"/>
  <c r="P201" i="11" s="1"/>
  <c r="P202" i="11" s="1"/>
  <c r="P203" i="11" s="1"/>
  <c r="P204" i="11" s="1"/>
  <c r="P205" i="11" s="1"/>
  <c r="P206" i="11" s="1"/>
  <c r="P207" i="11" s="1"/>
  <c r="P208" i="11" s="1"/>
  <c r="A8" i="11" s="1"/>
  <c r="A6" i="11" s="1"/>
  <c r="O59" i="11"/>
  <c r="N60" i="11"/>
  <c r="AU11" i="11" l="1"/>
  <c r="W7" i="11"/>
  <c r="O60" i="11"/>
  <c r="N61" i="11"/>
  <c r="I123" i="11" l="1"/>
  <c r="I197" i="11"/>
  <c r="I96" i="11"/>
  <c r="I30" i="11"/>
  <c r="I90" i="11"/>
  <c r="I46" i="11"/>
  <c r="I158" i="11"/>
  <c r="I65" i="11"/>
  <c r="I85" i="11"/>
  <c r="I66" i="11"/>
  <c r="I61" i="11"/>
  <c r="I103" i="11"/>
  <c r="I52" i="11"/>
  <c r="I117" i="11"/>
  <c r="I193" i="11"/>
  <c r="I170" i="11"/>
  <c r="I25" i="11"/>
  <c r="I176" i="11"/>
  <c r="I186" i="11"/>
  <c r="I134" i="11"/>
  <c r="I23" i="11"/>
  <c r="I16" i="11"/>
  <c r="I82" i="11"/>
  <c r="I24" i="11"/>
  <c r="I79" i="11"/>
  <c r="I86" i="11"/>
  <c r="I171" i="11"/>
  <c r="I184" i="11"/>
  <c r="I127" i="11"/>
  <c r="I138" i="11"/>
  <c r="I98" i="11"/>
  <c r="I191" i="11"/>
  <c r="I51" i="11"/>
  <c r="I167" i="11"/>
  <c r="I48" i="11"/>
  <c r="I27" i="11"/>
  <c r="I89" i="11"/>
  <c r="I190" i="11"/>
  <c r="I177" i="11"/>
  <c r="I105" i="11"/>
  <c r="I142" i="11"/>
  <c r="I192" i="11"/>
  <c r="I11" i="11"/>
  <c r="I107" i="11"/>
  <c r="I180" i="11"/>
  <c r="I131" i="11"/>
  <c r="I84" i="11"/>
  <c r="I108" i="11"/>
  <c r="I35" i="11"/>
  <c r="I74" i="11"/>
  <c r="I130" i="11"/>
  <c r="I49" i="11"/>
  <c r="I32" i="11"/>
  <c r="I187" i="11"/>
  <c r="I137" i="11"/>
  <c r="I204" i="11"/>
  <c r="I200" i="11"/>
  <c r="I119" i="11"/>
  <c r="I110" i="11"/>
  <c r="I146" i="11"/>
  <c r="I139" i="11"/>
  <c r="I73" i="11"/>
  <c r="I55" i="11"/>
  <c r="I72" i="11"/>
  <c r="I29" i="11"/>
  <c r="I144" i="11"/>
  <c r="I45" i="11"/>
  <c r="I181" i="11"/>
  <c r="I112" i="11"/>
  <c r="I208" i="11"/>
  <c r="I199" i="11"/>
  <c r="I126" i="11"/>
  <c r="I80" i="11"/>
  <c r="I94" i="11"/>
  <c r="I152" i="11"/>
  <c r="I69" i="11"/>
  <c r="I188" i="11"/>
  <c r="I33" i="11"/>
  <c r="I164" i="11"/>
  <c r="I179" i="11"/>
  <c r="I149" i="11"/>
  <c r="I141" i="11"/>
  <c r="I75" i="11"/>
  <c r="I59" i="11"/>
  <c r="I21" i="11"/>
  <c r="I109" i="11"/>
  <c r="I140" i="11"/>
  <c r="I76" i="11"/>
  <c r="I36" i="11"/>
  <c r="I19" i="11"/>
  <c r="I41" i="11"/>
  <c r="I38" i="11"/>
  <c r="I172" i="11"/>
  <c r="I183" i="11"/>
  <c r="I155" i="11"/>
  <c r="I13" i="11"/>
  <c r="I145" i="11"/>
  <c r="I54" i="11"/>
  <c r="I99" i="11"/>
  <c r="I20" i="11"/>
  <c r="I159" i="11"/>
  <c r="I203" i="11"/>
  <c r="I44" i="11"/>
  <c r="I185" i="11"/>
  <c r="I160" i="11"/>
  <c r="I67" i="11"/>
  <c r="I195" i="11"/>
  <c r="I161" i="11"/>
  <c r="I71" i="11"/>
  <c r="I154" i="11"/>
  <c r="I201" i="11"/>
  <c r="I40" i="11"/>
  <c r="I28" i="11"/>
  <c r="I63" i="11"/>
  <c r="I77" i="11"/>
  <c r="I62" i="11"/>
  <c r="I202" i="11"/>
  <c r="I148" i="11"/>
  <c r="I135" i="11"/>
  <c r="I173" i="11"/>
  <c r="I163" i="11"/>
  <c r="I162" i="11"/>
  <c r="I58" i="11"/>
  <c r="I15" i="11"/>
  <c r="I175" i="11"/>
  <c r="I157" i="11"/>
  <c r="I151" i="11"/>
  <c r="I178" i="11"/>
  <c r="I95" i="11"/>
  <c r="I168" i="11"/>
  <c r="I113" i="11"/>
  <c r="I91" i="11"/>
  <c r="I92" i="11"/>
  <c r="I18" i="11"/>
  <c r="I124" i="11"/>
  <c r="I37" i="11"/>
  <c r="I166" i="11"/>
  <c r="I206" i="11"/>
  <c r="I129" i="11"/>
  <c r="I57" i="11"/>
  <c r="I34" i="11"/>
  <c r="I68" i="11"/>
  <c r="I133" i="11"/>
  <c r="I189" i="11"/>
  <c r="I114" i="11"/>
  <c r="I17" i="11"/>
  <c r="I120" i="11"/>
  <c r="I115" i="11"/>
  <c r="I78" i="11"/>
  <c r="I153" i="11"/>
  <c r="I10" i="11"/>
  <c r="I143" i="11"/>
  <c r="I31" i="11"/>
  <c r="I102" i="11"/>
  <c r="I128" i="11"/>
  <c r="I100" i="11"/>
  <c r="I205" i="11"/>
  <c r="I87" i="11"/>
  <c r="I196" i="11"/>
  <c r="I97" i="11"/>
  <c r="I43" i="11"/>
  <c r="I111" i="11"/>
  <c r="I12" i="11"/>
  <c r="I136" i="11"/>
  <c r="I132" i="11"/>
  <c r="I64" i="11"/>
  <c r="I182" i="11"/>
  <c r="I207" i="11"/>
  <c r="I101" i="11"/>
  <c r="I22" i="11"/>
  <c r="I56" i="11"/>
  <c r="I165" i="11"/>
  <c r="I116" i="11"/>
  <c r="I194" i="11"/>
  <c r="I125" i="11"/>
  <c r="I147" i="11"/>
  <c r="I104" i="11"/>
  <c r="I156" i="11"/>
  <c r="I47" i="11"/>
  <c r="I53" i="11"/>
  <c r="I198" i="11"/>
  <c r="I121" i="11"/>
  <c r="I60" i="11"/>
  <c r="I106" i="11"/>
  <c r="I26" i="11"/>
  <c r="I42" i="11"/>
  <c r="I122" i="11"/>
  <c r="I150" i="11"/>
  <c r="I9" i="11"/>
  <c r="I81" i="11"/>
  <c r="I174" i="11"/>
  <c r="I169" i="11"/>
  <c r="I88" i="11"/>
  <c r="I83" i="11"/>
  <c r="I118" i="11"/>
  <c r="I70" i="11"/>
  <c r="I14" i="11"/>
  <c r="I50" i="11"/>
  <c r="I39" i="11"/>
  <c r="I93" i="11"/>
  <c r="O61" i="11"/>
  <c r="N62" i="11"/>
  <c r="J14" i="11" l="1"/>
  <c r="J9" i="11"/>
  <c r="J53" i="11"/>
  <c r="J37" i="11"/>
  <c r="J15" i="11"/>
  <c r="J40" i="11"/>
  <c r="J20" i="11"/>
  <c r="J13" i="11"/>
  <c r="J38" i="11"/>
  <c r="J49" i="11"/>
  <c r="J27" i="11"/>
  <c r="J24" i="11"/>
  <c r="J30" i="11"/>
  <c r="J43" i="11"/>
  <c r="J39" i="11"/>
  <c r="J47" i="11"/>
  <c r="J12" i="11"/>
  <c r="J10" i="11"/>
  <c r="J44" i="11"/>
  <c r="J41" i="11"/>
  <c r="J45" i="11"/>
  <c r="J11" i="11"/>
  <c r="J48" i="11"/>
  <c r="J50" i="11"/>
  <c r="J42" i="11"/>
  <c r="J22" i="11"/>
  <c r="J17" i="11"/>
  <c r="J18" i="11"/>
  <c r="J19" i="11"/>
  <c r="J33" i="11"/>
  <c r="J16" i="11"/>
  <c r="J46" i="11"/>
  <c r="J26" i="11"/>
  <c r="J31" i="11"/>
  <c r="J34" i="11"/>
  <c r="J28" i="11"/>
  <c r="J36" i="11"/>
  <c r="J21" i="11"/>
  <c r="J29" i="11"/>
  <c r="J32" i="11"/>
  <c r="J35" i="11"/>
  <c r="J51" i="11"/>
  <c r="J23" i="11"/>
  <c r="J25" i="11"/>
  <c r="J52" i="11"/>
  <c r="O62" i="11"/>
  <c r="N63" i="11"/>
  <c r="K31" i="11" l="1"/>
  <c r="K22" i="11"/>
  <c r="K29" i="11"/>
  <c r="K15" i="11"/>
  <c r="K48" i="11"/>
  <c r="K20" i="11"/>
  <c r="K45" i="11"/>
  <c r="K41" i="11"/>
  <c r="K17" i="11"/>
  <c r="K49" i="11"/>
  <c r="K27" i="11"/>
  <c r="K43" i="11"/>
  <c r="K32" i="11"/>
  <c r="K44" i="11"/>
  <c r="K42" i="11"/>
  <c r="K37" i="11"/>
  <c r="K11" i="11"/>
  <c r="K26" i="11"/>
  <c r="K35" i="11"/>
  <c r="K10" i="11"/>
  <c r="K39" i="11"/>
  <c r="K18" i="11"/>
  <c r="K34" i="11"/>
  <c r="K47" i="11"/>
  <c r="K14" i="11"/>
  <c r="K19" i="11"/>
  <c r="K23" i="11"/>
  <c r="K46" i="11"/>
  <c r="K16" i="11"/>
  <c r="K30" i="11"/>
  <c r="K33" i="11"/>
  <c r="K24" i="11"/>
  <c r="K25" i="11"/>
  <c r="K52" i="11"/>
  <c r="K51" i="11"/>
  <c r="K36" i="11"/>
  <c r="K9" i="11"/>
  <c r="K12" i="11"/>
  <c r="K50" i="11"/>
  <c r="K21" i="11"/>
  <c r="K28" i="11"/>
  <c r="K40" i="11"/>
  <c r="K13" i="11"/>
  <c r="K38" i="11"/>
  <c r="K53" i="11"/>
  <c r="O63" i="11"/>
  <c r="N64" i="11"/>
  <c r="O64" i="11" l="1"/>
  <c r="N65" i="11"/>
  <c r="O65" i="11" l="1"/>
  <c r="N66" i="11"/>
  <c r="O66" i="11" l="1"/>
  <c r="N67" i="11"/>
  <c r="O67" i="11" l="1"/>
  <c r="N68" i="11"/>
  <c r="O68" i="11" l="1"/>
  <c r="N69" i="11"/>
  <c r="O69" i="11" l="1"/>
  <c r="N70" i="11"/>
  <c r="O70" i="11" l="1"/>
  <c r="N71" i="11"/>
  <c r="O71" i="11" l="1"/>
  <c r="N72" i="11"/>
  <c r="O72" i="11" l="1"/>
  <c r="N73" i="11"/>
  <c r="O73" i="11" l="1"/>
  <c r="N74" i="11"/>
  <c r="O74" i="11" l="1"/>
  <c r="N75" i="11"/>
  <c r="O75" i="11" l="1"/>
  <c r="N76" i="11"/>
  <c r="O76" i="11" l="1"/>
  <c r="N77" i="11"/>
  <c r="O77" i="11" l="1"/>
  <c r="N78" i="11"/>
  <c r="O78" i="11" l="1"/>
  <c r="N79" i="11"/>
  <c r="O79" i="11" l="1"/>
  <c r="N80" i="11"/>
  <c r="O80" i="11" l="1"/>
  <c r="N81" i="11"/>
  <c r="O81" i="11" l="1"/>
  <c r="N82" i="11"/>
  <c r="O82" i="11" l="1"/>
  <c r="N83" i="11"/>
  <c r="O83" i="11" l="1"/>
  <c r="N84" i="11"/>
  <c r="O84" i="11" l="1"/>
  <c r="N85" i="11"/>
  <c r="O85" i="11" l="1"/>
  <c r="N86" i="11"/>
  <c r="O86" i="11" l="1"/>
  <c r="N87" i="11"/>
  <c r="O87" i="11" l="1"/>
  <c r="N88" i="11"/>
  <c r="O88" i="11" l="1"/>
  <c r="N89" i="11"/>
  <c r="O89" i="11" l="1"/>
  <c r="N90" i="11"/>
  <c r="O90" i="11" l="1"/>
  <c r="N91" i="11"/>
  <c r="O91" i="11" l="1"/>
  <c r="N92" i="11"/>
  <c r="O92" i="11" l="1"/>
  <c r="N93" i="11"/>
  <c r="O93" i="11" l="1"/>
  <c r="N94" i="11"/>
  <c r="O94" i="11" l="1"/>
  <c r="N95" i="11"/>
  <c r="O95" i="11" l="1"/>
  <c r="N96" i="11"/>
  <c r="O96" i="11" l="1"/>
  <c r="N97" i="11"/>
  <c r="O97" i="11" l="1"/>
  <c r="N98" i="11"/>
  <c r="O98" i="11" l="1"/>
  <c r="N99" i="11"/>
  <c r="O99" i="11" l="1"/>
  <c r="N100" i="11"/>
  <c r="O100" i="11" l="1"/>
  <c r="N101" i="11"/>
  <c r="O101" i="11" l="1"/>
  <c r="N102" i="11"/>
  <c r="O102" i="11" l="1"/>
  <c r="N103" i="11"/>
  <c r="O103" i="11" l="1"/>
  <c r="N104" i="11"/>
  <c r="O104" i="11" l="1"/>
  <c r="N105" i="11"/>
  <c r="O105" i="11" l="1"/>
  <c r="N106" i="11"/>
  <c r="O106" i="11" l="1"/>
  <c r="N107" i="11"/>
  <c r="O107" i="11" l="1"/>
  <c r="N108" i="11"/>
  <c r="O108" i="11" l="1"/>
  <c r="N109" i="11"/>
  <c r="O109" i="11" l="1"/>
  <c r="N110" i="11"/>
  <c r="O110" i="11" l="1"/>
  <c r="N111" i="11"/>
  <c r="O111" i="11" l="1"/>
  <c r="N112" i="11"/>
  <c r="O112" i="11" l="1"/>
  <c r="N113" i="11"/>
  <c r="O113" i="11" l="1"/>
  <c r="N114" i="11"/>
  <c r="O114" i="11" l="1"/>
  <c r="N115" i="11"/>
  <c r="O115" i="11" l="1"/>
  <c r="N116" i="11"/>
  <c r="O116" i="11" l="1"/>
  <c r="N117" i="11"/>
  <c r="O117" i="11" l="1"/>
  <c r="N118" i="11"/>
  <c r="O118" i="11" l="1"/>
  <c r="N119" i="11"/>
  <c r="O119" i="11" l="1"/>
  <c r="N120" i="11"/>
  <c r="O120" i="11" l="1"/>
  <c r="N121" i="11"/>
  <c r="O121" i="11" l="1"/>
  <c r="N122" i="11"/>
  <c r="O122" i="11" l="1"/>
  <c r="N123" i="11"/>
  <c r="O123" i="11" l="1"/>
  <c r="N124" i="11"/>
  <c r="O124" i="11" l="1"/>
  <c r="N125" i="11"/>
  <c r="O125" i="11" l="1"/>
  <c r="N126" i="11"/>
  <c r="O126" i="11" l="1"/>
  <c r="N127" i="11"/>
  <c r="O127" i="11" l="1"/>
  <c r="N128" i="11"/>
  <c r="O128" i="11" l="1"/>
  <c r="N129" i="11"/>
  <c r="O129" i="11" l="1"/>
  <c r="N130" i="11"/>
  <c r="O130" i="11" l="1"/>
  <c r="N131" i="11"/>
  <c r="O131" i="11" l="1"/>
  <c r="N132" i="11"/>
  <c r="O132" i="11" l="1"/>
  <c r="N133" i="11"/>
  <c r="O133" i="11" l="1"/>
  <c r="N134" i="11"/>
  <c r="O134" i="11" l="1"/>
  <c r="N135" i="11"/>
  <c r="O135" i="11" l="1"/>
  <c r="N136" i="11"/>
  <c r="O136" i="11" l="1"/>
  <c r="N137" i="11"/>
  <c r="O137" i="11" l="1"/>
  <c r="N138" i="11"/>
  <c r="O138" i="11" l="1"/>
  <c r="N139" i="11"/>
  <c r="O139" i="11" l="1"/>
  <c r="N140" i="11"/>
  <c r="O140" i="11" l="1"/>
  <c r="N141" i="11"/>
  <c r="O141" i="11" l="1"/>
  <c r="N142" i="11"/>
  <c r="O142" i="11" l="1"/>
  <c r="N143" i="11"/>
  <c r="O143" i="11" l="1"/>
  <c r="N144" i="11"/>
  <c r="O144" i="11" l="1"/>
  <c r="N145" i="11"/>
  <c r="O145" i="11" l="1"/>
  <c r="N146" i="11"/>
  <c r="O146" i="11" l="1"/>
  <c r="N147" i="11"/>
  <c r="O147" i="11" l="1"/>
  <c r="N148" i="11"/>
  <c r="O148" i="11" l="1"/>
  <c r="N149" i="11"/>
  <c r="O149" i="11" l="1"/>
  <c r="N150" i="11"/>
  <c r="O150" i="11" l="1"/>
  <c r="N151" i="11"/>
  <c r="O151" i="11" l="1"/>
  <c r="N152" i="11"/>
  <c r="O152" i="11" l="1"/>
  <c r="N153" i="11"/>
  <c r="O153" i="11" l="1"/>
  <c r="N154" i="11"/>
  <c r="O154" i="11" l="1"/>
  <c r="N155" i="11"/>
  <c r="O155" i="11" l="1"/>
  <c r="N156" i="11"/>
  <c r="O156" i="11" l="1"/>
  <c r="N157" i="11"/>
  <c r="O157" i="11" l="1"/>
  <c r="N158" i="11"/>
  <c r="O158" i="11" l="1"/>
  <c r="N159" i="11"/>
  <c r="O159" i="11" l="1"/>
  <c r="N160" i="11"/>
  <c r="O160" i="11" l="1"/>
  <c r="N161" i="11"/>
  <c r="O161" i="11" l="1"/>
  <c r="N162" i="11"/>
  <c r="O162" i="11" l="1"/>
  <c r="N163" i="11"/>
  <c r="O163" i="11" l="1"/>
  <c r="N164" i="11"/>
  <c r="O164" i="11" l="1"/>
  <c r="N165" i="11"/>
  <c r="O165" i="11" l="1"/>
  <c r="N166" i="11"/>
  <c r="O166" i="11" l="1"/>
  <c r="N167" i="11"/>
  <c r="O167" i="11" l="1"/>
  <c r="N168" i="11"/>
  <c r="O168" i="11" l="1"/>
  <c r="N169" i="11"/>
  <c r="O169" i="11" l="1"/>
  <c r="N170" i="11"/>
  <c r="O170" i="11" l="1"/>
  <c r="N171" i="11"/>
  <c r="O171" i="11" l="1"/>
  <c r="N172" i="11"/>
  <c r="O172" i="11" l="1"/>
  <c r="N173" i="11"/>
  <c r="O173" i="11" l="1"/>
  <c r="N174" i="11"/>
  <c r="O174" i="11" l="1"/>
  <c r="N175" i="11"/>
  <c r="O175" i="11" l="1"/>
  <c r="N176" i="11"/>
  <c r="O176" i="11" l="1"/>
  <c r="N177" i="11"/>
  <c r="O177" i="11" l="1"/>
  <c r="N178" i="11"/>
  <c r="O178" i="11" l="1"/>
  <c r="N179" i="11"/>
  <c r="O179" i="11" l="1"/>
  <c r="N180" i="11"/>
  <c r="O180" i="11" l="1"/>
  <c r="N181" i="11"/>
  <c r="O181" i="11" l="1"/>
  <c r="N182" i="11"/>
  <c r="O182" i="11" l="1"/>
  <c r="N183" i="11"/>
  <c r="O183" i="11" l="1"/>
  <c r="N184" i="11"/>
  <c r="O184" i="11" l="1"/>
  <c r="N185" i="11"/>
  <c r="O185" i="11" l="1"/>
  <c r="N186" i="11"/>
  <c r="O186" i="11" l="1"/>
  <c r="N187" i="11"/>
  <c r="O187" i="11" l="1"/>
  <c r="N188" i="11"/>
  <c r="O188" i="11" l="1"/>
  <c r="N189" i="11"/>
  <c r="O189" i="11" l="1"/>
  <c r="N190" i="11"/>
  <c r="O190" i="11" l="1"/>
  <c r="N191" i="11"/>
  <c r="O191" i="11" l="1"/>
  <c r="N192" i="11"/>
  <c r="O192" i="11" l="1"/>
  <c r="N193" i="11"/>
  <c r="O193" i="11" l="1"/>
  <c r="N194" i="11"/>
  <c r="O194" i="11" l="1"/>
  <c r="N195" i="11"/>
  <c r="O195" i="11" l="1"/>
  <c r="N196" i="11"/>
  <c r="O196" i="11" l="1"/>
  <c r="N197" i="11"/>
  <c r="O197" i="11" l="1"/>
  <c r="N198" i="11"/>
  <c r="O198" i="11" l="1"/>
  <c r="N199" i="11"/>
  <c r="O199" i="11" l="1"/>
  <c r="N200" i="11"/>
  <c r="O200" i="11" l="1"/>
  <c r="N201" i="11"/>
  <c r="O201" i="11" l="1"/>
  <c r="N202" i="11"/>
  <c r="O202" i="11" l="1"/>
  <c r="N203" i="11"/>
  <c r="O203" i="11" l="1"/>
  <c r="N204" i="11"/>
  <c r="O204" i="11" l="1"/>
  <c r="N205" i="11"/>
  <c r="O205" i="11" l="1"/>
  <c r="N206" i="11"/>
  <c r="O206" i="11" l="1"/>
  <c r="N207" i="11"/>
  <c r="O207" i="11" l="1"/>
  <c r="N208" i="11"/>
  <c r="O208" i="11" s="1"/>
  <c r="S72" i="11" l="1"/>
  <c r="S48" i="11"/>
  <c r="S132" i="11"/>
  <c r="S55" i="11"/>
  <c r="S168" i="11"/>
  <c r="S88" i="11"/>
  <c r="S107" i="11"/>
  <c r="S137" i="11"/>
  <c r="S70" i="11"/>
  <c r="S110" i="11"/>
  <c r="S150" i="11"/>
  <c r="S127" i="11"/>
  <c r="S25" i="11"/>
  <c r="S57" i="11"/>
  <c r="S147" i="11"/>
  <c r="S35" i="11"/>
  <c r="S124" i="11"/>
  <c r="S29" i="11"/>
  <c r="S39" i="11"/>
  <c r="S21" i="11"/>
  <c r="S93" i="11"/>
  <c r="S19" i="11"/>
  <c r="S204" i="11"/>
  <c r="S197" i="11"/>
  <c r="S145" i="11"/>
  <c r="S15" i="11"/>
  <c r="S207" i="11"/>
  <c r="S33" i="11"/>
  <c r="S200" i="11"/>
  <c r="S184" i="11"/>
  <c r="S136" i="11"/>
  <c r="S117" i="11"/>
  <c r="S161" i="11"/>
  <c r="S74" i="11"/>
  <c r="S101" i="11"/>
  <c r="S111" i="11"/>
  <c r="S169" i="11"/>
  <c r="S79" i="11"/>
  <c r="S76" i="11"/>
  <c r="S32" i="11"/>
  <c r="S190" i="11"/>
  <c r="S11" i="11"/>
  <c r="S188" i="11"/>
  <c r="S129" i="11"/>
  <c r="S202" i="11"/>
  <c r="S30" i="11"/>
  <c r="S194" i="11"/>
  <c r="S17" i="11"/>
  <c r="S41" i="11"/>
  <c r="S158" i="11"/>
  <c r="S187" i="11"/>
  <c r="S114" i="11"/>
  <c r="S67" i="11"/>
  <c r="S160" i="11"/>
  <c r="S165" i="11"/>
  <c r="S193" i="11"/>
  <c r="S87" i="11"/>
  <c r="S151" i="11"/>
  <c r="S196" i="11"/>
  <c r="S141" i="11"/>
  <c r="S106" i="11"/>
  <c r="S173" i="11"/>
  <c r="S81" i="11"/>
  <c r="S113" i="11"/>
  <c r="S146" i="11"/>
  <c r="S177" i="11"/>
  <c r="S85" i="11"/>
  <c r="S178" i="11"/>
  <c r="S175" i="11"/>
  <c r="S13" i="11"/>
  <c r="S75" i="11"/>
  <c r="S131" i="11"/>
  <c r="S56" i="11"/>
  <c r="S159" i="11"/>
  <c r="S18" i="11"/>
  <c r="S14" i="11"/>
  <c r="S51" i="11"/>
  <c r="S126" i="11"/>
  <c r="S143" i="11"/>
  <c r="S43" i="11"/>
  <c r="S38" i="11"/>
  <c r="S34" i="11"/>
  <c r="S62" i="11"/>
  <c r="S139" i="11"/>
  <c r="S45" i="11"/>
  <c r="S119" i="11"/>
  <c r="S68" i="11"/>
  <c r="S12" i="11"/>
  <c r="S94" i="11"/>
  <c r="S37" i="11"/>
  <c r="S49" i="11"/>
  <c r="S179" i="11"/>
  <c r="S77" i="11"/>
  <c r="S102" i="11"/>
  <c r="S42" i="11"/>
  <c r="S125" i="11"/>
  <c r="S174" i="11"/>
  <c r="S109" i="11"/>
  <c r="S97" i="11"/>
  <c r="S154" i="11"/>
  <c r="S23" i="11"/>
  <c r="S135" i="11"/>
  <c r="S50" i="11"/>
  <c r="S46" i="11"/>
  <c r="S27" i="11"/>
  <c r="S130" i="11"/>
  <c r="S91" i="11"/>
  <c r="S63" i="11"/>
  <c r="S108" i="11"/>
  <c r="S53" i="11"/>
  <c r="S140" i="11"/>
  <c r="S66" i="11"/>
  <c r="S167" i="11"/>
  <c r="S115" i="11"/>
  <c r="S61" i="11"/>
  <c r="S71" i="11"/>
  <c r="S166" i="11"/>
  <c r="S98" i="11"/>
  <c r="S134" i="11"/>
  <c r="S52" i="11"/>
  <c r="S164" i="11"/>
  <c r="S203" i="11"/>
  <c r="S84" i="11"/>
  <c r="S118" i="11"/>
  <c r="S58" i="11"/>
  <c r="S172" i="11"/>
  <c r="S171" i="11"/>
  <c r="S60" i="11"/>
  <c r="S186" i="11"/>
  <c r="S152" i="11"/>
  <c r="S103" i="11"/>
  <c r="S92" i="11"/>
  <c r="S89" i="11"/>
  <c r="S120" i="11"/>
  <c r="S156" i="11"/>
  <c r="S99" i="11"/>
  <c r="S183" i="11"/>
  <c r="S180" i="11"/>
  <c r="S123" i="11"/>
  <c r="S121" i="11"/>
  <c r="S65" i="11"/>
  <c r="S148" i="11"/>
  <c r="S96" i="11"/>
  <c r="S104" i="11"/>
  <c r="S157" i="11"/>
  <c r="S153" i="11"/>
  <c r="S182" i="11"/>
  <c r="S83" i="11"/>
  <c r="S82" i="11"/>
  <c r="S198" i="11"/>
  <c r="S24" i="11"/>
  <c r="S189" i="11"/>
  <c r="S191" i="11"/>
  <c r="S22" i="11"/>
  <c r="S26" i="11"/>
  <c r="S195" i="11"/>
  <c r="S142" i="11"/>
  <c r="S78" i="11"/>
  <c r="S44" i="11"/>
  <c r="S162" i="11"/>
  <c r="S144" i="11"/>
  <c r="S64" i="11"/>
  <c r="S149" i="11"/>
  <c r="S59" i="11"/>
  <c r="S95" i="11"/>
  <c r="S185" i="11"/>
  <c r="S16" i="11"/>
  <c r="S54" i="11"/>
  <c r="S181" i="11"/>
  <c r="S176" i="11"/>
  <c r="S40" i="11"/>
  <c r="S170" i="11"/>
  <c r="S206" i="11"/>
  <c r="S199" i="11"/>
  <c r="S90" i="11"/>
  <c r="S28" i="11"/>
  <c r="S128" i="11"/>
  <c r="S205" i="11"/>
  <c r="S69" i="11"/>
  <c r="S73" i="11"/>
  <c r="S100" i="11"/>
  <c r="S20" i="11"/>
  <c r="S163" i="11"/>
  <c r="S208" i="11"/>
  <c r="S116" i="11"/>
  <c r="S80" i="11"/>
  <c r="S31" i="11"/>
  <c r="S133" i="11"/>
  <c r="S122" i="11"/>
  <c r="S192" i="11"/>
  <c r="S112" i="11"/>
  <c r="S138" i="11"/>
  <c r="S47" i="11"/>
  <c r="S105" i="11"/>
  <c r="S201" i="11"/>
  <c r="S155" i="11"/>
  <c r="S86" i="11"/>
  <c r="S36" i="11"/>
  <c r="T105" i="11" l="1"/>
  <c r="Q105" i="11"/>
  <c r="R105" i="11"/>
  <c r="Q80" i="11"/>
  <c r="R80" i="11"/>
  <c r="T80" i="11"/>
  <c r="Q155" i="11"/>
  <c r="R155" i="11"/>
  <c r="T155" i="11"/>
  <c r="T138" i="11"/>
  <c r="R138" i="11"/>
  <c r="Q138" i="11"/>
  <c r="R133" i="11"/>
  <c r="T133" i="11"/>
  <c r="Q133" i="11"/>
  <c r="R208" i="11"/>
  <c r="T208" i="11"/>
  <c r="Q208" i="11"/>
  <c r="R73" i="11"/>
  <c r="Q73" i="11"/>
  <c r="T73" i="11"/>
  <c r="T28" i="11"/>
  <c r="Q28" i="11"/>
  <c r="R28" i="11"/>
  <c r="T170" i="11"/>
  <c r="R170" i="11"/>
  <c r="Q170" i="11"/>
  <c r="T54" i="11"/>
  <c r="R54" i="11"/>
  <c r="Q54" i="11"/>
  <c r="Q59" i="11"/>
  <c r="T59" i="11"/>
  <c r="R59" i="11"/>
  <c r="T162" i="11"/>
  <c r="Q162" i="11"/>
  <c r="R162" i="11"/>
  <c r="T195" i="11"/>
  <c r="Q195" i="11"/>
  <c r="R195" i="11"/>
  <c r="Q189" i="11"/>
  <c r="R189" i="11"/>
  <c r="T189" i="11"/>
  <c r="Q83" i="11"/>
  <c r="T83" i="11"/>
  <c r="R83" i="11"/>
  <c r="R104" i="11"/>
  <c r="Q104" i="11"/>
  <c r="T104" i="11"/>
  <c r="T121" i="11"/>
  <c r="Q121" i="11"/>
  <c r="R121" i="11"/>
  <c r="R99" i="11"/>
  <c r="Q99" i="11"/>
  <c r="T99" i="11"/>
  <c r="Q92" i="11"/>
  <c r="R92" i="11"/>
  <c r="T92" i="11"/>
  <c r="Q60" i="11"/>
  <c r="R60" i="11"/>
  <c r="T60" i="11"/>
  <c r="Q118" i="11"/>
  <c r="T118" i="11"/>
  <c r="R118" i="11"/>
  <c r="R52" i="11"/>
  <c r="Q52" i="11"/>
  <c r="T52" i="11"/>
  <c r="R71" i="11"/>
  <c r="Q71" i="11"/>
  <c r="T71" i="11"/>
  <c r="Q66" i="11"/>
  <c r="T66" i="11"/>
  <c r="R66" i="11"/>
  <c r="Q63" i="11"/>
  <c r="T63" i="11"/>
  <c r="R63" i="11"/>
  <c r="Q46" i="11"/>
  <c r="R46" i="11"/>
  <c r="T46" i="11"/>
  <c r="Q154" i="11"/>
  <c r="T154" i="11"/>
  <c r="R154" i="11"/>
  <c r="R125" i="11"/>
  <c r="Q125" i="11"/>
  <c r="T125" i="11"/>
  <c r="T179" i="11"/>
  <c r="Q179" i="11"/>
  <c r="R179" i="11"/>
  <c r="T12" i="11"/>
  <c r="AG13" i="11" s="1"/>
  <c r="Q12" i="11"/>
  <c r="Q139" i="11"/>
  <c r="T139" i="11"/>
  <c r="R139" i="11"/>
  <c r="R43" i="11"/>
  <c r="Q43" i="11"/>
  <c r="T43" i="11"/>
  <c r="T14" i="11"/>
  <c r="AG15" i="11" s="1"/>
  <c r="Q14" i="11"/>
  <c r="T131" i="11"/>
  <c r="Q131" i="11"/>
  <c r="R131" i="11"/>
  <c r="T178" i="11"/>
  <c r="R178" i="11"/>
  <c r="Q178" i="11"/>
  <c r="Q113" i="11"/>
  <c r="T113" i="11"/>
  <c r="R113" i="11"/>
  <c r="R141" i="11"/>
  <c r="Q141" i="11"/>
  <c r="T141" i="11"/>
  <c r="Q193" i="11"/>
  <c r="T193" i="11"/>
  <c r="R193" i="11"/>
  <c r="R114" i="11"/>
  <c r="T114" i="11"/>
  <c r="Q114" i="11"/>
  <c r="T17" i="11"/>
  <c r="AG18" i="11" s="1"/>
  <c r="Q17" i="11"/>
  <c r="R17" i="11"/>
  <c r="AH18" i="11" s="1"/>
  <c r="R129" i="11"/>
  <c r="T129" i="11"/>
  <c r="Q129" i="11"/>
  <c r="R32" i="11"/>
  <c r="T32" i="11"/>
  <c r="Q32" i="11"/>
  <c r="Q111" i="11"/>
  <c r="T111" i="11"/>
  <c r="R111" i="11"/>
  <c r="Q117" i="11"/>
  <c r="T117" i="11"/>
  <c r="R117" i="11"/>
  <c r="T33" i="11"/>
  <c r="Q33" i="11"/>
  <c r="R33" i="11"/>
  <c r="Q197" i="11"/>
  <c r="R197" i="11"/>
  <c r="T197" i="11"/>
  <c r="T21" i="11"/>
  <c r="AG22" i="11" s="1"/>
  <c r="Q21" i="11"/>
  <c r="R21" i="11"/>
  <c r="AH22" i="11" s="1"/>
  <c r="T35" i="11"/>
  <c r="R35" i="11"/>
  <c r="Q35" i="11"/>
  <c r="T127" i="11"/>
  <c r="R127" i="11"/>
  <c r="Q127" i="11"/>
  <c r="Q137" i="11"/>
  <c r="R137" i="11"/>
  <c r="T137" i="11"/>
  <c r="Q55" i="11"/>
  <c r="T55" i="11"/>
  <c r="R55" i="11"/>
  <c r="T112" i="11"/>
  <c r="Q112" i="11"/>
  <c r="R112" i="11"/>
  <c r="R31" i="11"/>
  <c r="T31" i="11"/>
  <c r="Q31" i="11"/>
  <c r="R163" i="11"/>
  <c r="Q163" i="11"/>
  <c r="T163" i="11"/>
  <c r="R69" i="11"/>
  <c r="Q69" i="11"/>
  <c r="T69" i="11"/>
  <c r="T90" i="11"/>
  <c r="R90" i="11"/>
  <c r="Q90" i="11"/>
  <c r="T40" i="11"/>
  <c r="R40" i="11"/>
  <c r="Q40" i="11"/>
  <c r="R16" i="11"/>
  <c r="AH17" i="11" s="1"/>
  <c r="Q16" i="11"/>
  <c r="T16" i="11"/>
  <c r="AG17" i="11" s="1"/>
  <c r="Q149" i="11"/>
  <c r="R149" i="11"/>
  <c r="T149" i="11"/>
  <c r="T44" i="11"/>
  <c r="R44" i="11"/>
  <c r="Q44" i="11"/>
  <c r="Q26" i="11"/>
  <c r="R26" i="11"/>
  <c r="T26" i="11"/>
  <c r="R24" i="11"/>
  <c r="T24" i="11"/>
  <c r="Q24" i="11"/>
  <c r="Q182" i="11"/>
  <c r="T182" i="11"/>
  <c r="R182" i="11"/>
  <c r="T96" i="11"/>
  <c r="R96" i="11"/>
  <c r="Q96" i="11"/>
  <c r="T123" i="11"/>
  <c r="Q123" i="11"/>
  <c r="R123" i="11"/>
  <c r="T156" i="11"/>
  <c r="Q156" i="11"/>
  <c r="R156" i="11"/>
  <c r="T103" i="11"/>
  <c r="R103" i="11"/>
  <c r="Q103" i="11"/>
  <c r="Q171" i="11"/>
  <c r="R171" i="11"/>
  <c r="T171" i="11"/>
  <c r="R84" i="11"/>
  <c r="Q84" i="11"/>
  <c r="T84" i="11"/>
  <c r="R134" i="11"/>
  <c r="Q134" i="11"/>
  <c r="T134" i="11"/>
  <c r="R61" i="11"/>
  <c r="Q61" i="11"/>
  <c r="T61" i="11"/>
  <c r="T140" i="11"/>
  <c r="R140" i="11"/>
  <c r="Q140" i="11"/>
  <c r="T91" i="11"/>
  <c r="Q91" i="11"/>
  <c r="R91" i="11"/>
  <c r="R50" i="11"/>
  <c r="Q50" i="11"/>
  <c r="T50" i="11"/>
  <c r="R97" i="11"/>
  <c r="T97" i="11"/>
  <c r="Q97" i="11"/>
  <c r="T42" i="11"/>
  <c r="Q42" i="11"/>
  <c r="R42" i="11"/>
  <c r="T49" i="11"/>
  <c r="Q49" i="11"/>
  <c r="R49" i="11"/>
  <c r="T68" i="11"/>
  <c r="R68" i="11"/>
  <c r="Q68" i="11"/>
  <c r="Q62" i="11"/>
  <c r="R62" i="11"/>
  <c r="T62" i="11"/>
  <c r="R143" i="11"/>
  <c r="Q143" i="11"/>
  <c r="T143" i="11"/>
  <c r="T18" i="11"/>
  <c r="AG19" i="11" s="1"/>
  <c r="Q18" i="11"/>
  <c r="R18" i="11"/>
  <c r="AH19" i="11" s="1"/>
  <c r="T75" i="11"/>
  <c r="Q75" i="11"/>
  <c r="R75" i="11"/>
  <c r="Q85" i="11"/>
  <c r="R85" i="11"/>
  <c r="T85" i="11"/>
  <c r="R81" i="11"/>
  <c r="Q81" i="11"/>
  <c r="T81" i="11"/>
  <c r="T196" i="11"/>
  <c r="R196" i="11"/>
  <c r="Q196" i="11"/>
  <c r="Q165" i="11"/>
  <c r="R165" i="11"/>
  <c r="T165" i="11"/>
  <c r="T187" i="11"/>
  <c r="R187" i="11"/>
  <c r="Q187" i="11"/>
  <c r="Q194" i="11"/>
  <c r="R194" i="11"/>
  <c r="T194" i="11"/>
  <c r="Q188" i="11"/>
  <c r="R188" i="11"/>
  <c r="T188" i="11"/>
  <c r="T76" i="11"/>
  <c r="R76" i="11"/>
  <c r="Q76" i="11"/>
  <c r="Q101" i="11"/>
  <c r="R101" i="11"/>
  <c r="T101" i="11"/>
  <c r="Q136" i="11"/>
  <c r="R136" i="11"/>
  <c r="T136" i="11"/>
  <c r="R207" i="11"/>
  <c r="Q207" i="11"/>
  <c r="T207" i="11"/>
  <c r="R204" i="11"/>
  <c r="Q204" i="11"/>
  <c r="T204" i="11"/>
  <c r="Q39" i="11"/>
  <c r="T39" i="11"/>
  <c r="R39" i="11"/>
  <c r="R147" i="11"/>
  <c r="Q147" i="11"/>
  <c r="T147" i="11"/>
  <c r="Q150" i="11"/>
  <c r="T150" i="11"/>
  <c r="R150" i="11"/>
  <c r="T107" i="11"/>
  <c r="Q107" i="11"/>
  <c r="R107" i="11"/>
  <c r="R132" i="11"/>
  <c r="T132" i="11"/>
  <c r="Q132" i="11"/>
  <c r="Q192" i="11"/>
  <c r="T192" i="11"/>
  <c r="R192" i="11"/>
  <c r="T20" i="11"/>
  <c r="AG21" i="11" s="1"/>
  <c r="Q20" i="11"/>
  <c r="R20" i="11"/>
  <c r="AH21" i="11" s="1"/>
  <c r="T205" i="11"/>
  <c r="Q205" i="11"/>
  <c r="R205" i="11"/>
  <c r="T199" i="11"/>
  <c r="Q199" i="11"/>
  <c r="R199" i="11"/>
  <c r="Q176" i="11"/>
  <c r="R176" i="11"/>
  <c r="T176" i="11"/>
  <c r="Q185" i="11"/>
  <c r="R185" i="11"/>
  <c r="T185" i="11"/>
  <c r="Q64" i="11"/>
  <c r="R64" i="11"/>
  <c r="T64" i="11"/>
  <c r="R78" i="11"/>
  <c r="Q78" i="11"/>
  <c r="T78" i="11"/>
  <c r="R22" i="11"/>
  <c r="Q22" i="11"/>
  <c r="T22" i="11"/>
  <c r="T198" i="11"/>
  <c r="R198" i="11"/>
  <c r="Q198" i="11"/>
  <c r="Q153" i="11"/>
  <c r="T153" i="11"/>
  <c r="R153" i="11"/>
  <c r="R148" i="11"/>
  <c r="T148" i="11"/>
  <c r="Q148" i="11"/>
  <c r="R180" i="11"/>
  <c r="Q180" i="11"/>
  <c r="T180" i="11"/>
  <c r="T120" i="11"/>
  <c r="R120" i="11"/>
  <c r="Q120" i="11"/>
  <c r="Q152" i="11"/>
  <c r="T152" i="11"/>
  <c r="R152" i="11"/>
  <c r="R172" i="11"/>
  <c r="Q172" i="11"/>
  <c r="T172" i="11"/>
  <c r="R203" i="11"/>
  <c r="T203" i="11"/>
  <c r="Q203" i="11"/>
  <c r="R98" i="11"/>
  <c r="T98" i="11"/>
  <c r="Q98" i="11"/>
  <c r="Q115" i="11"/>
  <c r="R115" i="11"/>
  <c r="T115" i="11"/>
  <c r="R53" i="11"/>
  <c r="T53" i="11"/>
  <c r="Q53" i="11"/>
  <c r="T130" i="11"/>
  <c r="R130" i="11"/>
  <c r="Q130" i="11"/>
  <c r="T135" i="11"/>
  <c r="Q135" i="11"/>
  <c r="R135" i="11"/>
  <c r="Q109" i="11"/>
  <c r="R109" i="11"/>
  <c r="T109" i="11"/>
  <c r="R102" i="11"/>
  <c r="Q102" i="11"/>
  <c r="T102" i="11"/>
  <c r="R37" i="11"/>
  <c r="T37" i="11"/>
  <c r="Q37" i="11"/>
  <c r="T119" i="11"/>
  <c r="Q119" i="11"/>
  <c r="R119" i="11"/>
  <c r="T34" i="11"/>
  <c r="Q34" i="11"/>
  <c r="R34" i="11"/>
  <c r="R126" i="11"/>
  <c r="Q126" i="11"/>
  <c r="T126" i="11"/>
  <c r="Q159" i="11"/>
  <c r="R159" i="11"/>
  <c r="T159" i="11"/>
  <c r="T13" i="11"/>
  <c r="AG14" i="11" s="1"/>
  <c r="Q13" i="11"/>
  <c r="Q177" i="11"/>
  <c r="R177" i="11"/>
  <c r="T177" i="11"/>
  <c r="Q173" i="11"/>
  <c r="T173" i="11"/>
  <c r="R173" i="11"/>
  <c r="R151" i="11"/>
  <c r="T151" i="11"/>
  <c r="Q151" i="11"/>
  <c r="Q160" i="11"/>
  <c r="T160" i="11"/>
  <c r="R160" i="11"/>
  <c r="Q158" i="11"/>
  <c r="R158" i="11"/>
  <c r="T158" i="11"/>
  <c r="T30" i="11"/>
  <c r="Q30" i="11"/>
  <c r="R30" i="11"/>
  <c r="T11" i="11"/>
  <c r="AG12" i="11" s="1"/>
  <c r="Q11" i="11"/>
  <c r="Q9" i="11"/>
  <c r="Q10" i="11"/>
  <c r="Q79" i="11"/>
  <c r="R79" i="11"/>
  <c r="T79" i="11"/>
  <c r="Q74" i="11"/>
  <c r="T74" i="11"/>
  <c r="R74" i="11"/>
  <c r="T184" i="11"/>
  <c r="Q184" i="11"/>
  <c r="R184" i="11"/>
  <c r="T15" i="11"/>
  <c r="AG16" i="11" s="1"/>
  <c r="Q15" i="11"/>
  <c r="Q19" i="11"/>
  <c r="T19" i="11"/>
  <c r="AG20" i="11" s="1"/>
  <c r="R19" i="11"/>
  <c r="AH20" i="11" s="1"/>
  <c r="R29" i="11"/>
  <c r="Q29" i="11"/>
  <c r="T29" i="11"/>
  <c r="T57" i="11"/>
  <c r="Q57" i="11"/>
  <c r="R57" i="11"/>
  <c r="R110" i="11"/>
  <c r="T110" i="11"/>
  <c r="Q110" i="11"/>
  <c r="Q88" i="11"/>
  <c r="T88" i="11"/>
  <c r="R88" i="11"/>
  <c r="T48" i="11"/>
  <c r="R48" i="11"/>
  <c r="Q48" i="11"/>
  <c r="Q201" i="11"/>
  <c r="T201" i="11"/>
  <c r="R201" i="11"/>
  <c r="Q36" i="11"/>
  <c r="T36" i="11"/>
  <c r="R36" i="11"/>
  <c r="Q86" i="11"/>
  <c r="T86" i="11"/>
  <c r="R86" i="11"/>
  <c r="Q47" i="11"/>
  <c r="R47" i="11"/>
  <c r="T47" i="11"/>
  <c r="Q122" i="11"/>
  <c r="R122" i="11"/>
  <c r="T122" i="11"/>
  <c r="T116" i="11"/>
  <c r="Q116" i="11"/>
  <c r="R116" i="11"/>
  <c r="R100" i="11"/>
  <c r="T100" i="11"/>
  <c r="Q100" i="11"/>
  <c r="Q128" i="11"/>
  <c r="R128" i="11"/>
  <c r="T128" i="11"/>
  <c r="T206" i="11"/>
  <c r="R206" i="11"/>
  <c r="Q206" i="11"/>
  <c r="R181" i="11"/>
  <c r="T181" i="11"/>
  <c r="Q181" i="11"/>
  <c r="Q95" i="11"/>
  <c r="R95" i="11"/>
  <c r="T95" i="11"/>
  <c r="T144" i="11"/>
  <c r="R144" i="11"/>
  <c r="Q144" i="11"/>
  <c r="R142" i="11"/>
  <c r="T142" i="11"/>
  <c r="Q142" i="11"/>
  <c r="R191" i="11"/>
  <c r="T191" i="11"/>
  <c r="Q191" i="11"/>
  <c r="R82" i="11"/>
  <c r="T82" i="11"/>
  <c r="Q82" i="11"/>
  <c r="R157" i="11"/>
  <c r="T157" i="11"/>
  <c r="Q157" i="11"/>
  <c r="Q65" i="11"/>
  <c r="T65" i="11"/>
  <c r="R65" i="11"/>
  <c r="T183" i="11"/>
  <c r="Q183" i="11"/>
  <c r="R183" i="11"/>
  <c r="Q89" i="11"/>
  <c r="R89" i="11"/>
  <c r="T89" i="11"/>
  <c r="Q186" i="11"/>
  <c r="R186" i="11"/>
  <c r="T186" i="11"/>
  <c r="R58" i="11"/>
  <c r="Q58" i="11"/>
  <c r="T58" i="11"/>
  <c r="R164" i="11"/>
  <c r="Q164" i="11"/>
  <c r="T164" i="11"/>
  <c r="Q166" i="11"/>
  <c r="R166" i="11"/>
  <c r="T166" i="11"/>
  <c r="R167" i="11"/>
  <c r="Q167" i="11"/>
  <c r="T167" i="11"/>
  <c r="Q108" i="11"/>
  <c r="R108" i="11"/>
  <c r="T108" i="11"/>
  <c r="R27" i="11"/>
  <c r="Q27" i="11"/>
  <c r="T27" i="11"/>
  <c r="T23" i="11"/>
  <c r="Q23" i="11"/>
  <c r="R23" i="11"/>
  <c r="R174" i="11"/>
  <c r="T174" i="11"/>
  <c r="Q174" i="11"/>
  <c r="T77" i="11"/>
  <c r="Q77" i="11"/>
  <c r="R77" i="11"/>
  <c r="R94" i="11"/>
  <c r="T94" i="11"/>
  <c r="Q94" i="11"/>
  <c r="R45" i="11"/>
  <c r="Q45" i="11"/>
  <c r="T45" i="11"/>
  <c r="R38" i="11"/>
  <c r="T38" i="11"/>
  <c r="Q38" i="11"/>
  <c r="R51" i="11"/>
  <c r="Q51" i="11"/>
  <c r="T51" i="11"/>
  <c r="R56" i="11"/>
  <c r="Q56" i="11"/>
  <c r="T56" i="11"/>
  <c r="T175" i="11"/>
  <c r="R175" i="11"/>
  <c r="Q175" i="11"/>
  <c r="R146" i="11"/>
  <c r="T146" i="11"/>
  <c r="Q146" i="11"/>
  <c r="Q106" i="11"/>
  <c r="R106" i="11"/>
  <c r="T106" i="11"/>
  <c r="Q87" i="11"/>
  <c r="R87" i="11"/>
  <c r="T87" i="11"/>
  <c r="R67" i="11"/>
  <c r="Q67" i="11"/>
  <c r="T67" i="11"/>
  <c r="Q41" i="11"/>
  <c r="R41" i="11"/>
  <c r="T41" i="11"/>
  <c r="T202" i="11"/>
  <c r="R202" i="11"/>
  <c r="Q202" i="11"/>
  <c r="Q190" i="11"/>
  <c r="R190" i="11"/>
  <c r="T190" i="11"/>
  <c r="Q169" i="11"/>
  <c r="T169" i="11"/>
  <c r="R169" i="11"/>
  <c r="T161" i="11"/>
  <c r="R161" i="11"/>
  <c r="Q161" i="11"/>
  <c r="Q200" i="11"/>
  <c r="R200" i="11"/>
  <c r="T200" i="11"/>
  <c r="R145" i="11"/>
  <c r="T145" i="11"/>
  <c r="Q145" i="11"/>
  <c r="T93" i="11"/>
  <c r="Q93" i="11"/>
  <c r="R93" i="11"/>
  <c r="Q124" i="11"/>
  <c r="R124" i="11"/>
  <c r="T124" i="11"/>
  <c r="T25" i="11"/>
  <c r="Q25" i="11"/>
  <c r="R25" i="11"/>
  <c r="Q70" i="11"/>
  <c r="T70" i="11"/>
  <c r="R70" i="11"/>
  <c r="R168" i="11"/>
  <c r="Q168" i="11"/>
  <c r="T168" i="11"/>
  <c r="T72" i="11"/>
  <c r="R72" i="11"/>
  <c r="Q72" i="11"/>
  <c r="R13" i="11" l="1"/>
  <c r="R11" i="11"/>
  <c r="R10" i="11"/>
  <c r="R14" i="11"/>
  <c r="R12" i="11"/>
  <c r="AI17" i="11"/>
  <c r="AK17" i="11"/>
  <c r="AL17" i="11"/>
  <c r="AJ17" i="11"/>
  <c r="AJ18" i="11"/>
  <c r="AL18" i="11"/>
  <c r="AK18" i="11"/>
  <c r="AI18" i="11"/>
  <c r="AK20" i="11"/>
  <c r="AJ20" i="11"/>
  <c r="AL20" i="11"/>
  <c r="AI20" i="11"/>
  <c r="AI21" i="11"/>
  <c r="AL21" i="11"/>
  <c r="AK21" i="11"/>
  <c r="AJ21" i="11"/>
  <c r="AI19" i="11"/>
  <c r="AK19" i="11"/>
  <c r="AJ19" i="11"/>
  <c r="AL19" i="11"/>
  <c r="R15" i="11"/>
  <c r="AH16" i="11" s="1"/>
  <c r="R9" i="11"/>
  <c r="AH10" i="11" s="1"/>
  <c r="AI22" i="11"/>
  <c r="AK22" i="11"/>
  <c r="AL22" i="11"/>
  <c r="AJ22" i="11"/>
  <c r="AH11" i="11" l="1"/>
  <c r="AH13" i="11"/>
  <c r="AK10" i="11"/>
  <c r="AJ10" i="11"/>
  <c r="AI10" i="11"/>
  <c r="AL10" i="11"/>
  <c r="AH15" i="11"/>
  <c r="AL16" i="11"/>
  <c r="AI16" i="11"/>
  <c r="AK16" i="11"/>
  <c r="AJ16" i="11"/>
  <c r="AH12" i="11"/>
  <c r="AH14" i="11"/>
  <c r="AD31" i="11" l="1"/>
  <c r="AD20" i="11"/>
  <c r="AD38" i="11"/>
  <c r="AD35" i="11"/>
  <c r="AD9" i="11"/>
  <c r="AD16" i="11"/>
  <c r="AD32" i="11"/>
  <c r="AD49" i="11"/>
  <c r="AD48" i="11"/>
  <c r="AD29" i="11"/>
  <c r="AD25" i="11"/>
  <c r="AD46" i="11"/>
  <c r="AD50" i="11"/>
  <c r="AD15" i="11"/>
  <c r="AD43" i="11"/>
  <c r="AD44" i="11"/>
  <c r="AD11" i="11"/>
  <c r="AD33" i="11"/>
  <c r="AD21" i="11"/>
  <c r="AD23" i="11"/>
  <c r="AD28" i="11"/>
  <c r="AD12" i="11"/>
  <c r="AJ12" i="11"/>
  <c r="AI12" i="11"/>
  <c r="AK12" i="11"/>
  <c r="AL12" i="11"/>
  <c r="AD45" i="11"/>
  <c r="AD10" i="11"/>
  <c r="AD34" i="11"/>
  <c r="AD17" i="11"/>
  <c r="AD24" i="11"/>
  <c r="AD18" i="11"/>
  <c r="AD14" i="11"/>
  <c r="AD30" i="11"/>
  <c r="AD53" i="11"/>
  <c r="AD13" i="11"/>
  <c r="AK13" i="11"/>
  <c r="AI13" i="11"/>
  <c r="AJ13" i="11"/>
  <c r="AL13" i="11"/>
  <c r="AJ14" i="11"/>
  <c r="AI14" i="11"/>
  <c r="AK14" i="11"/>
  <c r="AL14" i="11"/>
  <c r="AD41" i="11"/>
  <c r="AD39" i="11"/>
  <c r="AJ15" i="11"/>
  <c r="AL15" i="11"/>
  <c r="AI15" i="11"/>
  <c r="AK15" i="11"/>
  <c r="AD26" i="11"/>
  <c r="AD27" i="11"/>
  <c r="AD22" i="11"/>
  <c r="AD37" i="11"/>
  <c r="AD19" i="11"/>
  <c r="AD52" i="11"/>
  <c r="AD51" i="11"/>
  <c r="AD42" i="11"/>
  <c r="AD47" i="11"/>
  <c r="AD40" i="11"/>
  <c r="AD36" i="11"/>
  <c r="AJ11" i="11"/>
  <c r="AI11" i="11"/>
  <c r="AL11" i="11"/>
  <c r="AT20" i="11" s="1"/>
  <c r="AV20" i="11" s="1"/>
  <c r="AK11" i="11"/>
  <c r="AO17" i="11" s="1"/>
  <c r="AQ17" i="11" s="1"/>
  <c r="AT18" i="11" l="1"/>
  <c r="AV18" i="11" s="1"/>
  <c r="AT17" i="11"/>
  <c r="AV17" i="11" s="1"/>
  <c r="AT12" i="11"/>
  <c r="AV12" i="11" s="1"/>
  <c r="AO16" i="11"/>
  <c r="AQ16" i="11" s="1"/>
  <c r="AO21" i="11"/>
  <c r="AQ21" i="11" s="1"/>
  <c r="AO11" i="11"/>
  <c r="AQ11" i="11" s="1"/>
  <c r="AO23" i="11"/>
  <c r="AQ23" i="11" s="1"/>
  <c r="AT14" i="11"/>
  <c r="AV14" i="11" s="1"/>
  <c r="AT19" i="11"/>
  <c r="AV19" i="11" s="1"/>
  <c r="AT16" i="11"/>
  <c r="AV16" i="11" s="1"/>
  <c r="AO9" i="11"/>
  <c r="AQ9" i="11" s="1"/>
  <c r="AO18" i="11"/>
  <c r="AQ18" i="11" s="1"/>
  <c r="AO20" i="11"/>
  <c r="AQ20" i="11" s="1"/>
  <c r="AO13" i="11"/>
  <c r="AQ13" i="11" s="1"/>
  <c r="AT9" i="11"/>
  <c r="AV9" i="11" s="1"/>
  <c r="AT10" i="11"/>
  <c r="AV10" i="11" s="1"/>
  <c r="AT13" i="11"/>
  <c r="AV13" i="11" s="1"/>
  <c r="AO19" i="11"/>
  <c r="AQ19" i="11" s="1"/>
  <c r="AO15" i="11"/>
  <c r="AQ15" i="11" s="1"/>
  <c r="AO12" i="11"/>
  <c r="AQ12" i="11" s="1"/>
  <c r="AO10" i="11"/>
  <c r="AQ10" i="11" s="1"/>
  <c r="AT15" i="11"/>
  <c r="AV15" i="11" s="1"/>
  <c r="AT11" i="11"/>
  <c r="AV11" i="11" s="1"/>
  <c r="AO22" i="11"/>
  <c r="AQ22" i="11" s="1"/>
  <c r="AO24" i="11"/>
  <c r="AQ24" i="11" s="1"/>
  <c r="AO14" i="11"/>
  <c r="AQ14" i="11" s="1"/>
</calcChain>
</file>

<file path=xl/comments1.xml><?xml version="1.0" encoding="utf-8"?>
<comments xmlns="http://schemas.openxmlformats.org/spreadsheetml/2006/main">
  <authors>
    <author>Frédéric Denisot</author>
  </authors>
  <commentList>
    <comment ref="A1" authorId="0" shapeId="0">
      <text>
        <r>
          <rPr>
            <b/>
            <sz val="14"/>
            <color indexed="81"/>
            <rFont val="Tahoma"/>
            <family val="2"/>
          </rPr>
          <t xml:space="preserve">L'accès aux outils présenté sous la forme classique d'un sommaire
</t>
        </r>
      </text>
    </comment>
    <comment ref="C1" authorId="0" shapeId="0">
      <text>
        <r>
          <rPr>
            <sz val="14"/>
            <color indexed="81"/>
            <rFont val="Tahoma"/>
            <family val="2"/>
          </rPr>
          <t xml:space="preserve">Ce qui est à lire </t>
        </r>
        <r>
          <rPr>
            <b/>
            <sz val="14"/>
            <color indexed="81"/>
            <rFont val="Tahoma"/>
            <family val="2"/>
          </rPr>
          <t xml:space="preserve">impérativement </t>
        </r>
        <r>
          <rPr>
            <sz val="14"/>
            <color indexed="81"/>
            <rFont val="Tahoma"/>
            <family val="2"/>
          </rPr>
          <t xml:space="preserve">pour commencer !
</t>
        </r>
      </text>
    </comment>
    <comment ref="E1" authorId="0" shapeId="0">
      <text>
        <r>
          <rPr>
            <b/>
            <sz val="12"/>
            <color indexed="81"/>
            <rFont val="Tahoma"/>
            <family val="2"/>
          </rPr>
          <t xml:space="preserve">Présentation et accès aux outils sous forme de Mind Mapping... Qui est également un outil !
</t>
        </r>
      </text>
    </comment>
  </commentList>
</comments>
</file>

<file path=xl/comments2.xml><?xml version="1.0" encoding="utf-8"?>
<comments xmlns="http://schemas.openxmlformats.org/spreadsheetml/2006/main">
  <authors>
    <author>Frédéric Denisot</author>
  </authors>
  <commentList>
    <comment ref="C55" authorId="0" shapeId="0">
      <text>
        <r>
          <rPr>
            <b/>
            <sz val="10"/>
            <color indexed="81"/>
            <rFont val="Tahoma"/>
            <family val="2"/>
          </rPr>
          <t xml:space="preserve">Variantes : 
</t>
        </r>
        <r>
          <rPr>
            <sz val="10"/>
            <color indexed="81"/>
            <rFont val="Tahoma"/>
            <family val="2"/>
          </rPr>
          <t>Chez nous, on ne peut pas !
Cela ne pourra pas marcher chez nous !</t>
        </r>
      </text>
    </comment>
    <comment ref="C56" authorId="0" shapeId="0">
      <text>
        <r>
          <rPr>
            <b/>
            <sz val="10"/>
            <color indexed="81"/>
            <rFont val="Tahoma"/>
            <family val="2"/>
          </rPr>
          <t>En disant cela, implicitement vous dites à votre interlocuteur :</t>
        </r>
        <r>
          <rPr>
            <sz val="10"/>
            <color indexed="81"/>
            <rFont val="Tahoma"/>
            <family val="2"/>
          </rPr>
          <t xml:space="preserve">
1 - Je ne t'ai pas écouté
2- Je vais maintenant t'imposer mon point de vue
</t>
        </r>
        <r>
          <rPr>
            <b/>
            <sz val="10"/>
            <color indexed="81"/>
            <rFont val="Tahoma"/>
            <family val="2"/>
          </rPr>
          <t>Essayez réellement de relever cette habitude de langage, vous pourrez par vous-même en constater les effets dévastateurs</t>
        </r>
      </text>
    </comment>
    <comment ref="B144" authorId="0" shapeId="0">
      <text>
        <r>
          <rPr>
            <b/>
            <sz val="16"/>
            <color indexed="81"/>
            <rFont val="Tahoma"/>
            <family val="2"/>
          </rPr>
          <t>Une autre façon de donner directement de l'information</t>
        </r>
        <r>
          <rPr>
            <sz val="16"/>
            <color indexed="81"/>
            <rFont val="Tahoma"/>
            <family val="2"/>
          </rPr>
          <t xml:space="preserve">
</t>
        </r>
      </text>
    </comment>
  </commentList>
</comments>
</file>

<file path=xl/comments3.xml><?xml version="1.0" encoding="utf-8"?>
<comments xmlns="http://schemas.openxmlformats.org/spreadsheetml/2006/main">
  <authors>
    <author>Frédéric Denisot</author>
  </authors>
  <commentList>
    <comment ref="G17"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18"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19"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H20" authorId="0" shapeId="0">
      <text>
        <r>
          <rPr>
            <b/>
            <sz val="8"/>
            <color indexed="81"/>
            <rFont val="Tahoma"/>
            <family val="2"/>
          </rPr>
          <t>Outils soit directement issu, soit complèté des travaux de recherche de notre "Open Lab Exploration Innovation"</t>
        </r>
        <r>
          <rPr>
            <sz val="8"/>
            <color indexed="81"/>
            <rFont val="Tahoma"/>
            <family val="2"/>
          </rPr>
          <t xml:space="preserve">
Voir bibliographie et "à lire pour commencer"</t>
        </r>
      </text>
    </comment>
    <comment ref="G21"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22"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23"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25"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26"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27"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28"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33"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34"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35"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36"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37"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38"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39" authorId="0" shapeId="0">
      <text>
        <r>
          <rPr>
            <b/>
            <sz val="8"/>
            <color indexed="81"/>
            <rFont val="Tahoma"/>
            <family val="2"/>
          </rPr>
          <t>Outils de sensibilisation permettant d'enrichir ses connaissances sur une thématique ou une méthode particulière.</t>
        </r>
        <r>
          <rPr>
            <sz val="8"/>
            <color indexed="81"/>
            <rFont val="Tahoma"/>
            <family val="2"/>
          </rPr>
          <t xml:space="preserve">
</t>
        </r>
      </text>
    </comment>
    <comment ref="G40"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41"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42"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44"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45"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46"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47"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48"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49"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51"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52"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53"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54"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55"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H55" authorId="0" shapeId="0">
      <text>
        <r>
          <rPr>
            <b/>
            <sz val="8"/>
            <color indexed="81"/>
            <rFont val="Tahoma"/>
            <family val="2"/>
          </rPr>
          <t>Outils soit directement issu, soit complèté des travaux de recherche de notre "Open Lab Exploration Innovation"</t>
        </r>
        <r>
          <rPr>
            <sz val="8"/>
            <color indexed="81"/>
            <rFont val="Tahoma"/>
            <family val="2"/>
          </rPr>
          <t xml:space="preserve">
Voir bibliographie et "à lire pour commencer"</t>
        </r>
      </text>
    </comment>
    <comment ref="G56"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57"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59"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60"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61"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62"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67" authorId="0" shapeId="0">
      <text>
        <r>
          <rPr>
            <b/>
            <sz val="8"/>
            <color indexed="81"/>
            <rFont val="Tahoma"/>
            <family val="2"/>
          </rPr>
          <t>Outils de sensibilisation permettant d'enrichir ses connaissances sur une thématique ou une méthode particulière.</t>
        </r>
        <r>
          <rPr>
            <sz val="8"/>
            <color indexed="81"/>
            <rFont val="Tahoma"/>
            <family val="2"/>
          </rPr>
          <t xml:space="preserve">
</t>
        </r>
      </text>
    </comment>
    <comment ref="G68" authorId="0" shapeId="0">
      <text>
        <r>
          <rPr>
            <b/>
            <sz val="8"/>
            <color indexed="81"/>
            <rFont val="Tahoma"/>
            <family val="2"/>
          </rPr>
          <t>Outils de sensibilisation permettant d'enrichir ses connaissances sur une thématique ou une méthode particulière.</t>
        </r>
        <r>
          <rPr>
            <sz val="8"/>
            <color indexed="81"/>
            <rFont val="Tahoma"/>
            <family val="2"/>
          </rPr>
          <t xml:space="preserve">
</t>
        </r>
      </text>
    </comment>
    <comment ref="G69"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70"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H72" authorId="0" shapeId="0">
      <text>
        <r>
          <rPr>
            <b/>
            <sz val="8"/>
            <color indexed="81"/>
            <rFont val="Tahoma"/>
            <family val="2"/>
          </rPr>
          <t>Outils soit directement issu, soit complèté des travaux de recherche de notre "Open Lab Exploration Innovation"</t>
        </r>
        <r>
          <rPr>
            <sz val="8"/>
            <color indexed="81"/>
            <rFont val="Tahoma"/>
            <family val="2"/>
          </rPr>
          <t xml:space="preserve">
Voir bibliographie et "à lire pour commencer"</t>
        </r>
      </text>
    </comment>
    <comment ref="G73"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74"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75"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77" authorId="0" shapeId="0">
      <text>
        <r>
          <rPr>
            <b/>
            <sz val="8"/>
            <color indexed="81"/>
            <rFont val="Tahoma"/>
            <family val="2"/>
          </rPr>
          <t>Outils de sensibilisation permettant d'enrichir ses connaissances sur une thématique ou une méthode particulière.</t>
        </r>
        <r>
          <rPr>
            <sz val="8"/>
            <color indexed="81"/>
            <rFont val="Tahoma"/>
            <family val="2"/>
          </rPr>
          <t xml:space="preserve">
</t>
        </r>
      </text>
    </comment>
    <comment ref="H77" authorId="0" shapeId="0">
      <text>
        <r>
          <rPr>
            <b/>
            <sz val="8"/>
            <color indexed="81"/>
            <rFont val="Tahoma"/>
            <family val="2"/>
          </rPr>
          <t>Outils soit directement issu, soit complèté des travaux de recherche de notre "Open Lab Exploration Innovation"</t>
        </r>
        <r>
          <rPr>
            <sz val="8"/>
            <color indexed="81"/>
            <rFont val="Tahoma"/>
            <family val="2"/>
          </rPr>
          <t xml:space="preserve">
Voir bibliographie et "à lire pour commencer"</t>
        </r>
      </text>
    </comment>
    <comment ref="G78"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H78" authorId="0" shapeId="0">
      <text>
        <r>
          <rPr>
            <b/>
            <sz val="8"/>
            <color indexed="81"/>
            <rFont val="Tahoma"/>
            <family val="2"/>
          </rPr>
          <t>Outils soit directement issu, soit complèté des travaux de recherche de notre "Open Lab Exploration Innovation"</t>
        </r>
        <r>
          <rPr>
            <sz val="8"/>
            <color indexed="81"/>
            <rFont val="Tahoma"/>
            <family val="2"/>
          </rPr>
          <t xml:space="preserve">
Voir bibliographie et "à lire pour commencer"</t>
        </r>
      </text>
    </comment>
    <comment ref="G79"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80" authorId="0" shapeId="0">
      <text>
        <r>
          <rPr>
            <b/>
            <sz val="8"/>
            <color indexed="81"/>
            <rFont val="Tahoma"/>
            <family val="2"/>
          </rPr>
          <t>traduction opérationnelle et originale d'un classique utilisable et adaptable dans le contexte PME, TPE</t>
        </r>
        <r>
          <rPr>
            <sz val="8"/>
            <color indexed="81"/>
            <rFont val="Tahoma"/>
            <family val="2"/>
          </rPr>
          <t xml:space="preserve">
</t>
        </r>
      </text>
    </comment>
    <comment ref="G82"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83" authorId="0" shapeId="0">
      <text>
        <r>
          <rPr>
            <b/>
            <sz val="8"/>
            <color indexed="81"/>
            <rFont val="Tahoma"/>
            <family val="2"/>
          </rPr>
          <t>méthode originale permettant de voir les choses autrement que la vision classique et nécessitant naturellement un effort particulier d'attention et de compréhension</t>
        </r>
        <r>
          <rPr>
            <sz val="8"/>
            <color indexed="81"/>
            <rFont val="Tahoma"/>
            <family val="2"/>
          </rPr>
          <t xml:space="preserve">
</t>
        </r>
      </text>
    </comment>
    <comment ref="G86" authorId="0" shapeId="0">
      <text>
        <r>
          <rPr>
            <b/>
            <sz val="8"/>
            <color indexed="81"/>
            <rFont val="Tahoma"/>
            <family val="2"/>
          </rPr>
          <t>Outils de sensibilisation permettant d'enrichir ses connaissances sur une thématique ou une méthode particulière.</t>
        </r>
        <r>
          <rPr>
            <sz val="8"/>
            <color indexed="81"/>
            <rFont val="Tahoma"/>
            <family val="2"/>
          </rPr>
          <t xml:space="preserve">
</t>
        </r>
      </text>
    </comment>
    <comment ref="H86" authorId="0" shapeId="0">
      <text>
        <r>
          <rPr>
            <b/>
            <sz val="8"/>
            <color indexed="81"/>
            <rFont val="Tahoma"/>
            <family val="2"/>
          </rPr>
          <t>Outils soit directement issu, soit complèté des travaux de recherche de notre "Open Lab Exploration Innovation"</t>
        </r>
        <r>
          <rPr>
            <sz val="8"/>
            <color indexed="81"/>
            <rFont val="Tahoma"/>
            <family val="2"/>
          </rPr>
          <t xml:space="preserve">
Voir bibliographie et "à lire pour commencer"</t>
        </r>
      </text>
    </comment>
  </commentList>
</comments>
</file>

<file path=xl/sharedStrings.xml><?xml version="1.0" encoding="utf-8"?>
<sst xmlns="http://schemas.openxmlformats.org/spreadsheetml/2006/main" count="982" uniqueCount="593">
  <si>
    <t>Vue Générale</t>
  </si>
  <si>
    <t>Prise en main</t>
  </si>
  <si>
    <t>Mind mapping</t>
  </si>
  <si>
    <t>&lt;&lt;&lt; Lien hypertexte permettant la navigation entre les onglets</t>
  </si>
  <si>
    <t>INTRO PROJET SOPHIA</t>
  </si>
  <si>
    <t>"Chez Socrate et Platon, la sophia est une vertu essentielle du gouvernant lui permettant de voir les essences."</t>
  </si>
  <si>
    <t>Que contient ce fichier ?</t>
  </si>
  <si>
    <r>
      <rPr>
        <b/>
        <sz val="14"/>
        <color theme="1"/>
        <rFont val="Calibri"/>
        <family val="2"/>
      </rPr>
      <t xml:space="preserve">Une sélection </t>
    </r>
    <r>
      <rPr>
        <sz val="14"/>
        <color theme="1"/>
        <rFont val="Calibri"/>
        <family val="2"/>
      </rPr>
      <t>de ce qui commence à être une bibliothèque à outils pour PME…</t>
    </r>
  </si>
  <si>
    <t>Un Lien sur dropbox  permettant d'avoir accès à des compléments ou d'autres méthodes et outils que ceux présentés ici.
Vous y avez librement accès grâce au lien hypertexte lié à cette cellule ainsi que des liens présents dans certains outils.</t>
  </si>
  <si>
    <t>A quoi ça sert ?</t>
  </si>
  <si>
    <t>"Lorsque tu fais quelque chose, sache que tu as contre toi ceux qui veulent faire la même chose, ceux qui veulent faire le contraire et l’immense majorité de ceux qui ne veulent rien faire." Confucius</t>
  </si>
  <si>
    <t>Lien vers la Prise en main en 2'59'' ...à lire impérativement pour commencer</t>
  </si>
  <si>
    <r>
      <rPr>
        <u/>
        <sz val="16"/>
        <color indexed="12"/>
        <rFont val="Calibri"/>
        <family val="2"/>
      </rPr>
      <t>Lisez vos encouragements</t>
    </r>
    <r>
      <rPr>
        <sz val="16"/>
        <color indexed="12"/>
        <rFont val="Calibri"/>
        <family val="2"/>
      </rPr>
      <t xml:space="preserve"> (cliquez sur le lien)</t>
    </r>
  </si>
  <si>
    <t>"Le contraire de la réussite n'est pas l'échec, mais l'abandon…"</t>
  </si>
  <si>
    <t>" Je n'échoue jamais, soit je réussis, soit j'apprends" (Mandela)</t>
  </si>
  <si>
    <t xml:space="preserve">« Si vous trouvez que l’éducation coûte cher , essayez l’ignorance »  
(Abraham Lincoln) 
</t>
  </si>
  <si>
    <t>Vous pensez avoir les idées claires ? Ecrivez-les… et là vous aurez un problème à résoudre !</t>
  </si>
  <si>
    <t>Vue générale</t>
  </si>
  <si>
    <t>i</t>
  </si>
  <si>
    <t>En 1 phrase...</t>
  </si>
  <si>
    <t>Intro</t>
  </si>
  <si>
    <t>Des outils et des méthodes… Pour quoi faire ?</t>
  </si>
  <si>
    <t>En moins de 3' (le chronomètre démarre…)</t>
  </si>
  <si>
    <t>Un projet</t>
  </si>
  <si>
    <t xml:space="preserve">Cette "boite à outils" est une initiative personnelle motivée et crée à partir : </t>
  </si>
  <si>
    <t>- de plus de 16 années de veilles, lectures et créations d'outils méthodologiques élaborés pour les PME (pour le dirigeant ou l'intervenant)</t>
  </si>
  <si>
    <t>- du souhait de certains chefs d'entreprises de disposer d'outils et de méthodes pour avancer seul ou en équipe sur la gestion et le pilotage de leur entreprise. Un chef d'entreprise PME ou TPE doit savoir tout faire... seul !</t>
  </si>
  <si>
    <t>-  d'intervenants ou consultants motivés souhaitant disposer de méthodes et d'outils pragmatiques pour mieux accompagner leurs entreprises.</t>
  </si>
  <si>
    <t>- des travaux de recherche en science de gestion issu des travaux de notre "Open Lab Exploration Innovation" (voir bibliographie)</t>
  </si>
  <si>
    <r>
      <t xml:space="preserve">SOPHIA constitue à présent un ensemble et une sélection organisés par thématiques,  de méthodes, d'outils, d'informations qui, </t>
    </r>
    <r>
      <rPr>
        <b/>
        <sz val="14"/>
        <color rgb="FF0033CC"/>
        <rFont val="Calibri"/>
        <family val="2"/>
      </rPr>
      <t>selon moi</t>
    </r>
    <r>
      <rPr>
        <sz val="14"/>
        <color theme="1"/>
        <rFont val="Calibri"/>
        <family val="2"/>
      </rPr>
      <t xml:space="preserve"> et vos différents retours semblent pertinents, intéressants et utiles. Elle s'enrichie et évolue au fil de l'eau des nouvelles connaissances et expériences </t>
    </r>
    <r>
      <rPr>
        <b/>
        <sz val="14"/>
        <color theme="1"/>
        <rFont val="Calibri"/>
        <family val="2"/>
      </rPr>
      <t>apportées par le partage.</t>
    </r>
  </si>
  <si>
    <t>Sophia n'est pas un outil de gestion, c'est avant tout un "livre de connaissance" présentant des méthodes de gestion à travers d'outils "actionnables".</t>
  </si>
  <si>
    <r>
      <t xml:space="preserve">C'est pour que le </t>
    </r>
    <r>
      <rPr>
        <b/>
        <sz val="14"/>
        <color rgb="FF0033CC"/>
        <rFont val="Calibri"/>
        <family val="2"/>
      </rPr>
      <t>"selon moi"</t>
    </r>
    <r>
      <rPr>
        <b/>
        <sz val="14"/>
        <color theme="1"/>
        <rFont val="Calibri"/>
        <family val="2"/>
      </rPr>
      <t xml:space="preserve"> devienne un "selon vous" que ce partage, vos retours d'expériences et contributions sont essentiels.</t>
    </r>
  </si>
  <si>
    <t>Si vous avez reçu ce fichier autrement que par envoi direct de ma part, c'est que celui qui vous l'a donné n'a pas tout à fait respecté son engagement.
Dans ce cas contactez-moi pour bénéficier de la dernière mise à jour, non seulement par courtoisie  mais surtout pour l'occasion d'une belle rencontre !</t>
  </si>
  <si>
    <t>5 bonnes raisons d'aller plus loin dans cette découverte :</t>
  </si>
  <si>
    <t>1- Je souhaite me poser les bonnes questions sur une problématique</t>
  </si>
  <si>
    <t>2- Je veux me donner des idées et des pistes de réflexions pour voir et faire autrement.</t>
  </si>
  <si>
    <t>3- J'aimerais m'inspirer des bonnes pratiques pour être plus efficient.</t>
  </si>
  <si>
    <t>4- Je souhaiterais disposer d'un cadre pour structurer ma réflexion, travailler avec mes équipes ou générer de nouvelles connaissances.</t>
  </si>
  <si>
    <t>5- Je suis seul pour prendre mes décisions et j'ai rarement l'occasion d'échanger, d'apprendre et de sortir la tête du guidon...</t>
  </si>
  <si>
    <t>Des Méthodes et des  Outils pour quoi faire ?</t>
  </si>
  <si>
    <t>- Pour agir, on ne peut pas ne pas avoir de méthodes*…car même la déclaration "je n'ai aucune méthode"....est une méthode.</t>
  </si>
  <si>
    <t>J</t>
  </si>
  <si>
    <t>*Paraphrasage des propos de WATZLAVICK dans son ouvrage "la logique de la communication" quand il affirme que l'on ne peut pas ne pas communiquer.</t>
  </si>
  <si>
    <r>
      <t>-  Le feeling, l'intuition et le bon sens sont aussi des méthodes assurément utiles</t>
    </r>
    <r>
      <rPr>
        <sz val="14"/>
        <color rgb="FF0000FF"/>
        <rFont val="Calibri"/>
        <family val="2"/>
      </rPr>
      <t>*</t>
    </r>
    <r>
      <rPr>
        <sz val="14"/>
        <rFont val="Calibri"/>
        <family val="2"/>
      </rPr>
      <t>, on ne peut malheureusement pas les partager !</t>
    </r>
  </si>
  <si>
    <r>
      <t xml:space="preserve">Pour  Jean Paul Sartre, « Il n’est d’autre connaissance qu’intuitive. La déduction et le discours, improprement appelés connaissances, ne sont que des instruments qui conduisent à l’intuition."
</t>
    </r>
    <r>
      <rPr>
        <b/>
        <sz val="16"/>
        <rFont val="Calibri"/>
        <family val="2"/>
      </rPr>
      <t>Ainsi, chaque méthode et outil peut être vu avant tout comme facilitateur de bonnes intuitions et réducteurs de biais cognitifs
Corollaire : Pas de bonnes intuitions sans solides connaissances</t>
    </r>
  </si>
  <si>
    <t>Une méthode décrit un processus permettant d'arriver à un objectif établi (voir "En 1 Phrase" décrivant l'objectif de chaque outil en une phrase).</t>
  </si>
  <si>
    <t>L'outil ici est le support (l'artefact) permettant le bon déroulement de la méthode proposée (chaque onglet).</t>
  </si>
  <si>
    <t>A ceux qui m'opposerait que des méthodes et outils figent nécessairement la pensée créatrice, voici une réponse...</t>
  </si>
  <si>
    <r>
      <t>la routine libère d’avoir à décider trop souvent. Imaginons une vie quotidienne sans routines : elle serait </t>
    </r>
    <r>
      <rPr>
        <i/>
        <sz val="12"/>
        <color rgb="FF111111"/>
        <rFont val="Calibri"/>
        <family val="2"/>
      </rPr>
      <t>chronophage</t>
    </r>
    <r>
      <rPr>
        <sz val="12"/>
        <color rgb="FF111111"/>
        <rFont val="Calibri"/>
        <family val="2"/>
      </rPr>
      <t> à l’extrême et très </t>
    </r>
    <r>
      <rPr>
        <i/>
        <sz val="12"/>
        <color rgb="FF111111"/>
        <rFont val="Calibri"/>
        <family val="2"/>
      </rPr>
      <t>énergivore</t>
    </r>
    <r>
      <rPr>
        <sz val="12"/>
        <color rgb="FF111111"/>
        <rFont val="Calibri"/>
        <family val="2"/>
      </rPr>
      <t xml:space="preserve">. Avoir une vie volontairement non routinière consisterait à ne jamais ranger à la même place nos objets usuels et à changer systématiquement de trajets pour se rendre au travail ou pour faire ses courses, ce qui serait absurde et autodestructeur, impossible à vivre… Les automatismes permettent de rationaliser la vie pour accumuler les activités, mais aussi de penser à autre chose, de s’évader, voire de créer. 
</t>
    </r>
    <r>
      <rPr>
        <i/>
        <sz val="12"/>
        <color rgb="FF111111"/>
        <rFont val="Calibri"/>
        <family val="2"/>
      </rPr>
      <t>(Salvador Juan, Le concept de routine dans la socio-anthropologie de la vie quotidienne)</t>
    </r>
  </si>
  <si>
    <t>Je suis à la limite d'accord pour les méthodes et les outils , mais…</t>
  </si>
  <si>
    <t>"Je n'ai pas le temps !"</t>
  </si>
  <si>
    <t>"Je ne vois pas l'intérêt de prendre un marteau pilon pour chasser les mouches !"</t>
  </si>
  <si>
    <t>" A trop réfléchir, on finit par ne plus rien faire"</t>
  </si>
  <si>
    <t>"Chez Nous C'est Pas Pareil"... (le célèbre CNCPP)</t>
  </si>
  <si>
    <t>"Cela parait compliqué"</t>
  </si>
  <si>
    <t>"De toute façon, des outils et des méthodes, il en existe autant qu'un évêque en bénirait"</t>
  </si>
  <si>
    <t>Ultimes tentatives pour vous convaincre et changer vos urgences en priorités…</t>
  </si>
  <si>
    <t>N'oublions pas que l'urgence n'est le plus souvent que la priorité que les autres nous imposent…</t>
  </si>
  <si>
    <t>La priorité non traitée aujourd'hui deviendra l'urgence de demain.</t>
  </si>
  <si>
    <r>
      <t xml:space="preserve">"Un problème bien posé est à moitié résolu" (Bergson), </t>
    </r>
    <r>
      <rPr>
        <sz val="14"/>
        <rFont val="Calibri"/>
        <family val="2"/>
      </rPr>
      <t>donc autant de temps gagné…</t>
    </r>
  </si>
  <si>
    <t>« Ce que nous n'avons pas eu à déchiffrer, à éclaircir par notre effort personnel, ce qui était clair avant nous, n'est pas à nous.  » Marcel Proust</t>
  </si>
  <si>
    <r>
      <rPr>
        <b/>
        <sz val="14"/>
        <color theme="1"/>
        <rFont val="Calibri"/>
        <family val="2"/>
      </rPr>
      <t>Pour déjà résoudre définitivement vos problèmes de disponibilité (</t>
    </r>
    <r>
      <rPr>
        <sz val="14"/>
        <color theme="1"/>
        <rFont val="Calibri"/>
        <family val="2"/>
      </rPr>
      <t>et économiser deux jours de formation et 1200 € de "gestion du temps") :</t>
    </r>
  </si>
  <si>
    <r>
      <rPr>
        <b/>
        <sz val="14"/>
        <color theme="1"/>
        <rFont val="Calibri"/>
        <family val="2"/>
      </rPr>
      <t>A faire, dès demain</t>
    </r>
    <r>
      <rPr>
        <sz val="14"/>
        <color theme="1"/>
        <rFont val="Calibri"/>
        <family val="2"/>
      </rPr>
      <t>, déjà éprouvé par certains d'entre vous et déployé depuis 20 ans dans les entreprises japonaises (Lean Management) :</t>
    </r>
  </si>
  <si>
    <t>Prenez rendez-vous avec vous-même (c'est vous le VIP), une heure par jour (les japonais en prennent 2 mais restons français) dans votre bureau sans être dérangé (visite, passage, téléphone, mail...), organisez votre journée et traitez vos priorités.</t>
  </si>
  <si>
    <t>Trois autres secrets qui ont changé la vie de ceux qui l'ont pratiqué…</t>
  </si>
  <si>
    <t xml:space="preserve">Au lieu de penser : </t>
  </si>
  <si>
    <t>"c'est impossible parce que"</t>
  </si>
  <si>
    <r>
      <t xml:space="preserve">Pensez impérativement  : </t>
    </r>
    <r>
      <rPr>
        <b/>
        <sz val="14"/>
        <color rgb="FF008000"/>
        <rFont val="Calibri"/>
        <family val="2"/>
      </rPr>
      <t>"Comment je peux faire pour ..." ou "c'est impossible, sauf si…"</t>
    </r>
  </si>
  <si>
    <t>Au lieu de répondre :</t>
  </si>
  <si>
    <t>"Oui, mais…."</t>
  </si>
  <si>
    <r>
      <rPr>
        <sz val="14"/>
        <color theme="1"/>
        <rFont val="Calibri"/>
        <family val="2"/>
      </rPr>
      <t xml:space="preserve">Dites systématiquement : </t>
    </r>
    <r>
      <rPr>
        <b/>
        <sz val="14"/>
        <color rgb="FF008000"/>
        <rFont val="Calibri"/>
        <family val="2"/>
      </rPr>
      <t>"Oui et…..</t>
    </r>
    <r>
      <rPr>
        <b/>
        <sz val="14"/>
        <color theme="1"/>
        <rFont val="Calibri"/>
        <family val="2"/>
      </rPr>
      <t>"</t>
    </r>
  </si>
  <si>
    <t>Au lieu de vous mentir :</t>
  </si>
  <si>
    <t>"Je n'ai pas eu le temps "</t>
  </si>
  <si>
    <r>
      <t xml:space="preserve">Dites la seule vérité : </t>
    </r>
    <r>
      <rPr>
        <b/>
        <sz val="14"/>
        <color rgb="FF008000"/>
        <rFont val="Calibri"/>
        <family val="2"/>
      </rPr>
      <t>Je n'ai pas pris le temps</t>
    </r>
  </si>
  <si>
    <t>Donc, ici, déjà… 4 outils simples, puissants, efficaces qui supposent pourtant une extrême rigueur et un effort sur soi de tous les instants…</t>
  </si>
  <si>
    <r>
      <rPr>
        <b/>
        <sz val="14"/>
        <color rgb="FF0000FF"/>
        <rFont val="Calibri"/>
        <family val="2"/>
      </rPr>
      <t>2 minutes 30 se sont écoulées,</t>
    </r>
    <r>
      <rPr>
        <sz val="14"/>
        <color theme="1"/>
        <rFont val="Calibri"/>
        <family val="2"/>
      </rPr>
      <t xml:space="preserve"> mais comme vous utilisez déjà au présent les quatres précédents outils,  vous avez tout votre temps et vous passerez donc à la suite… (N'oubliez pas que vous êtes maintenant dans le "Oui et…" et le "Comment je vais faire pour prendre de temps de...")</t>
    </r>
  </si>
  <si>
    <t>"La vrai liberté, c'est faire ce que l'on s'impose" (selon Rousseau)</t>
  </si>
  <si>
    <t>Vous n'êtes encore pas convaincu, alors regardez cette vidéo de 7'36</t>
  </si>
  <si>
    <t>Et pour quelques secondes de plus…. ( vous avez reconnu la musique...)</t>
  </si>
  <si>
    <t>Pour découvrir l'ensemble du contenu</t>
  </si>
  <si>
    <t>3 types d'outils vous sont présentés et signalés dans le menu de la vue générale par une lettre A, B, ou C en fin de chaque ligne :</t>
  </si>
  <si>
    <t>Type A</t>
  </si>
  <si>
    <t>Ces outils sont la traduction opérationnelle et originale d'un classique revisité pour être utilisé dans le contexte PME, TPE</t>
  </si>
  <si>
    <t>Type B</t>
  </si>
  <si>
    <t>Outils ou méthodes originales permettant de voir les choses autrement que la vision classique et nécessitant naturellement un effort particulier d'attention, de compréhension et d'assimilation.</t>
  </si>
  <si>
    <t>Le plus souvent possible, ces outils sont accompagnés d'explications supplémentaires ( i entouré sur la ligne 1 de navigation).</t>
  </si>
  <si>
    <t>Type C</t>
  </si>
  <si>
    <t>Outils de sensibilisation permettant d'enrichir ses connaissances par des informations sur une thématique ou une méthode particulière.</t>
  </si>
  <si>
    <t>OLEI</t>
  </si>
  <si>
    <t>Quand cette mention apparait dans la Vue générale, cela veut dire que l'outil est soit directement issu, soit enrichi des travaux de l'Open Lab, entité crée à Clermont Ferrand entre des PME et des chercheurs en sciences de gestion dont le lien vidéo de l'inauguration se trouve dans la bibliographie ainsi qu'une courte présentation.</t>
  </si>
  <si>
    <t>(accès direct au lien de la bibliographie)</t>
  </si>
  <si>
    <t>- Chaque outil est donc au service d'une méthode et est conçu pour être l'illustration d'une bonne pratique utilisable en l'état,</t>
  </si>
  <si>
    <r>
      <t>- il s'agit avant tout d'une logique, d'une démarche, de principes et de modèles,</t>
    </r>
    <r>
      <rPr>
        <b/>
        <sz val="14"/>
        <rFont val="Calibri"/>
        <family val="2"/>
      </rPr>
      <t xml:space="preserve"> que vous devrez adapter à votre situation</t>
    </r>
    <r>
      <rPr>
        <sz val="14"/>
        <rFont val="Calibri"/>
        <family val="2"/>
      </rPr>
      <t xml:space="preserve"> et </t>
    </r>
    <r>
      <rPr>
        <b/>
        <sz val="14"/>
        <rFont val="Calibri"/>
        <family val="2"/>
      </rPr>
      <t>dont vous pourrez vous inspirer</t>
    </r>
    <r>
      <rPr>
        <sz val="14"/>
        <rFont val="Calibri"/>
        <family val="2"/>
      </rPr>
      <t xml:space="preserve"> pour l'adapter à vos pratiques, outils et méthodes existants, (Comment je peux faire pour…)</t>
    </r>
  </si>
  <si>
    <t>Si vous pensez qu'un outil n'est pas adapté à l'objet qu'il est censé traiter, dites-le et le mieux serait alors pour le bien de tous, d'en proposer un autre !, même chose si vous pensez qu'il manque un outil important.</t>
  </si>
  <si>
    <t>Cette boite à outils constitue déjà "un menu copieux", qu'il est , rassurez-vous, impossible "d'avaler en une fois sans risquer une indigestion".</t>
  </si>
  <si>
    <t>Aussi, à la question : Comment mange-t-on un éléphant ? La réponse est : bouchée après bouchée</t>
  </si>
  <si>
    <t>Plus sérieusement, et en supposant qu'un éléphant vous mette en appétit, je vous propose 3 façons de "déguster" :</t>
  </si>
  <si>
    <r>
      <rPr>
        <b/>
        <sz val="14"/>
        <color rgb="FF0000FF"/>
        <rFont val="Calibri"/>
        <family val="2"/>
      </rPr>
      <t>- La manière directe :</t>
    </r>
    <r>
      <rPr>
        <sz val="14"/>
        <color rgb="FF0000FF"/>
        <rFont val="Calibri"/>
        <family val="2"/>
      </rPr>
      <t xml:space="preserve"> "J'ai une problématique et je cherche l'outil et la méthode adaptée"</t>
    </r>
  </si>
  <si>
    <t>A la fois dans "Vue générale" et dans la bibliographie, vous pourrez taper un mot clé pour marquer en vert l'outil correspondant à votre recherche.</t>
  </si>
  <si>
    <t>Dans Vue générale ou Mind mapping (ligne 1), vous choisissez une thématique et vous cliquez directement sur la cellule du nom de l'outil correspondant faisant un lien avec l'onglet correspondant.
Le fait de passer au dessus de la cellule avec votre souris vous fournira un résumé de l'objectif de l'outil (Vous pouvez d'ailleurs tester au dessus de cette cellule...)</t>
  </si>
  <si>
    <r>
      <rPr>
        <b/>
        <sz val="14"/>
        <color rgb="FF0000FF"/>
        <rFont val="Calibri"/>
        <family val="2"/>
      </rPr>
      <t>- La manière "découverte :</t>
    </r>
    <r>
      <rPr>
        <sz val="14"/>
        <color rgb="FF0000FF"/>
        <rFont val="Calibri"/>
        <family val="2"/>
      </rPr>
      <t xml:space="preserve"> "Je cherche des idées pour avancer et progresser"</t>
    </r>
  </si>
  <si>
    <t>Allez dans "En 1 phrase..." où chaque outil est présenté en une phrase.</t>
  </si>
  <si>
    <r>
      <rPr>
        <b/>
        <sz val="14"/>
        <color rgb="FF0000FF"/>
        <rFont val="Calibri"/>
        <family val="2"/>
      </rPr>
      <t xml:space="preserve">- La manière "rapide" : </t>
    </r>
    <r>
      <rPr>
        <sz val="14"/>
        <color rgb="FF0000FF"/>
        <rFont val="Calibri"/>
        <family val="2"/>
      </rPr>
      <t>"Je cherche les trois outils me permettant tout de suite de devenir le maître du monde" !</t>
    </r>
  </si>
  <si>
    <t>Aller dans la bibliographie et cliquez sur le lien de l'interview vidéo de ZOBRIST (Tapez ZOBRIST dans la recherche)
Installez-vous confortablement et écoutez
Présentez-là ensuite à votre encadrement et préparez ensemble la révolution…. Une entreprise auvergnate l'a fait !</t>
  </si>
  <si>
    <t>Puis Aller directement et regardez bien au fond des yeux les deux outils apparemment anodins et inoffensifs que sont "Analyse de la Rentabilité" et "Schéma processus commercial",</t>
  </si>
  <si>
    <t>Si vous vous dites "je fais déjà comme ça", il est fort probable que que le survol ait été trop rapide…</t>
  </si>
  <si>
    <t>Si vous avez réellement mis en œuvre ces 3 points, c'est que vous êtes déjà dans l'usine du futur !</t>
  </si>
  <si>
    <t>« Celui qui est le maître de lui même est plus grand que celui qui est le maître du monde. » (Bouddha)</t>
  </si>
  <si>
    <r>
      <t xml:space="preserve">(N'oubliez pas que grâce aux 4 premiers "outils" proposés au début de la présentation, vous disposez déjà d'une heure par jour pour avancer sur vos priorités...) </t>
    </r>
    <r>
      <rPr>
        <sz val="14"/>
        <color theme="1"/>
        <rFont val="Calibri"/>
        <family val="2"/>
      </rPr>
      <t>J</t>
    </r>
  </si>
  <si>
    <t>Si même un seul outil peut vous inspirer une seule idée pour progresser, ce sera gagné !</t>
  </si>
  <si>
    <r>
      <rPr>
        <b/>
        <sz val="14"/>
        <color indexed="12"/>
        <rFont val="Calibri"/>
        <family val="2"/>
      </rPr>
      <t xml:space="preserve">Les 3' sont écoulées…., </t>
    </r>
    <r>
      <rPr>
        <sz val="14"/>
        <color indexed="12"/>
        <rFont val="Calibri"/>
        <family val="2"/>
      </rPr>
      <t>vous être libre de vous imposer vos choix ! (en cliquant ici !)</t>
    </r>
  </si>
  <si>
    <t>Prise en main et conseil d'utilisation. (3 mn de plus à lire avant ou après avoir cliqué ci-dessus !)</t>
  </si>
  <si>
    <t>Principe de conception des outils (développés sur excel 2010).</t>
  </si>
  <si>
    <t>Version d'excel.</t>
  </si>
  <si>
    <t>-  Aucune macro ni langage VBA n'est utilisé dans ce fichier pour une meilleure adaptabilité sur open office,
Malgré cela l'adaptation sur open office n'est pas encore complète (certaines fonctions et formats conditionnels non reconnues et les graphiques non compatibles)
Ces points feront peut-être l'objet d'une évolution future suivant la demande.</t>
  </si>
  <si>
    <r>
      <t xml:space="preserve">- Il peut y avoir des problèmes mineurs de </t>
    </r>
    <r>
      <rPr>
        <b/>
        <sz val="14"/>
        <color theme="1"/>
        <rFont val="Calibri"/>
        <family val="2"/>
      </rPr>
      <t xml:space="preserve">compatibilité avec la version 2007 </t>
    </r>
    <r>
      <rPr>
        <sz val="14"/>
        <color theme="1"/>
        <rFont val="Calibri"/>
        <family val="2"/>
      </rPr>
      <t>d'excel antérieures à 2010 (concernant les formats conditionnels).</t>
    </r>
  </si>
  <si>
    <t>- n'est pas compatible avec Excel 2003</t>
  </si>
  <si>
    <t>- des réactions parfois un peu bizarre avec excel sous Mac quand il est mal installé….</t>
  </si>
  <si>
    <t>Principe de conception</t>
  </si>
  <si>
    <t>1- La plupart des outils sont conçus selon la formule "3 en 1", à savoir :</t>
  </si>
  <si>
    <t>1- Aide à la compréhension par de l'information sur la méthode et l'outil
2- Aide à la structuration et l'exploitation des données pour la compréhension d'une situation
3- Aide à l'exploration par la structuration de la démarche, la mise en forme et le choix des représentations</t>
  </si>
  <si>
    <t>… en essayant de faire simple… ce qui n'est pas simple… et toujours améliorable</t>
  </si>
  <si>
    <t>« La perfection est atteinte, non pas lorsqu'il n'y a plus rien à ajouter, mais lorsqu'il n'y a plus rien à retirer.  » (Antoine de Saint-Exupéry)</t>
  </si>
  <si>
    <t>2- de nombreuses explications sont contenues  :</t>
  </si>
  <si>
    <t xml:space="preserve">- dans l'outil lui-même, </t>
  </si>
  <si>
    <t>- dans la partie "En 1 phrase", présentant l'outil de façon synthétique</t>
  </si>
  <si>
    <t>- dans un didacticiel (lettre i entourée sur la ligne 1)</t>
  </si>
  <si>
    <t>La saisie des données, le principe des couleurs</t>
  </si>
  <si>
    <t>Le principe général est que les cellules de couleurs contiennent des formules ou des données à priori fixées une fois pour toute.
Seule les cellules absentes de couleurs sont en principe à remplir "librement".</t>
  </si>
  <si>
    <t>Cellule à remplir.</t>
  </si>
  <si>
    <t>Cellule de couleur contenant une formule.</t>
  </si>
  <si>
    <t>Quand elle est bleu ciel, la cellule contient une formule par défaut et peut-être changée ou "écrasée".</t>
  </si>
  <si>
    <t>xxxxxxxxxx</t>
  </si>
  <si>
    <t>Texte ou fond rouge
Désigne une anomalie ou une action immédiate à traiter (principe Lean)</t>
  </si>
  <si>
    <t>xxxxxxxxxxx</t>
  </si>
  <si>
    <t>Chaque phrase de texte se termine par une ponctuation, si vous ne voyez pas la ponctuation, soit je l'ai oubliée, soit la hauteur de la cellule est à augmenter…</t>
  </si>
  <si>
    <t>Les formules</t>
  </si>
  <si>
    <t>Toutes les formules sont conçues pour être étirer ou recopier vers le bas et quand c'est possible, sur le côté…. (même couleur en principe).</t>
  </si>
  <si>
    <t>Navigation</t>
  </si>
  <si>
    <t>Le passage d'un onglet à l'autre se fait par des liens hypertexte situés systématiquement sur la ligne n°1 renvoyant vers la vue générale ou le menu permettant d'avoir une explication de l'outil "En 1 Phrase…", ainsi qu'une présentation sous forme de Mindmapping qui est aussi une méthode et un outil.</t>
  </si>
  <si>
    <t>Le didacticiel</t>
  </si>
  <si>
    <r>
      <t xml:space="preserve">A chaque fois que vous verrez ce symbole, vous pourrez directement </t>
    </r>
    <r>
      <rPr>
        <b/>
        <sz val="14"/>
        <color theme="1"/>
        <rFont val="Calibri"/>
        <family val="2"/>
      </rPr>
      <t xml:space="preserve">accéder aux explications complémentaires </t>
    </r>
    <r>
      <rPr>
        <sz val="14"/>
        <color theme="1"/>
        <rFont val="Calibri"/>
        <family val="2"/>
      </rPr>
      <t xml:space="preserve">lié à l'onglet correspondant, complètées au fil de l'eau en fonction de ce que je pense utile et des retours que je peux avoir de votre part… </t>
    </r>
  </si>
  <si>
    <t>Certains outils sont peut-être plus "difficiles" que d'autres, ainsi…</t>
  </si>
  <si>
    <t xml:space="preserve">En plus du didacticiel, </t>
  </si>
  <si>
    <r>
      <rPr>
        <b/>
        <sz val="14"/>
        <color theme="1"/>
        <rFont val="Calibri"/>
        <family val="2"/>
      </rPr>
      <t>Certaines cellules à remplir ou de titre sont parfois complètées directement par une explication</t>
    </r>
    <r>
      <rPr>
        <sz val="14"/>
        <color theme="1"/>
        <rFont val="Calibri"/>
        <family val="2"/>
      </rPr>
      <t xml:space="preserve"> à laquelle on accède en l'ayant sélectionnée. </t>
    </r>
    <r>
      <rPr>
        <b/>
        <sz val="14"/>
        <color theme="1"/>
        <rFont val="Calibri"/>
        <family val="2"/>
      </rPr>
      <t>Par exemple, si vous sélectionnez la cellule dans laquelle est écrit cette phrase, vous constaterez que cela marche !</t>
    </r>
  </si>
  <si>
    <r>
      <t xml:space="preserve">Une autre façon de donner une information l'est par les commentaires qui s'affichent dès que la souris passe au dessus de la cellule, que l'on peut repérer par un </t>
    </r>
    <r>
      <rPr>
        <b/>
        <sz val="14"/>
        <color theme="1"/>
        <rFont val="Calibri"/>
        <family val="2"/>
      </rPr>
      <t>petit triangle rouge en haut à droite de la cellule.</t>
    </r>
  </si>
  <si>
    <t>A défaut d'explication sur certain outils, vous avez toujours une présentation générale de l'outil en cliquant sur "En 1 phrase…" (ligne 1 de chaque onglet)</t>
  </si>
  <si>
    <t>Et si tout ceci ne suffit pas vous pourrez toujours me contacter au 06 82 41 38 51</t>
  </si>
  <si>
    <t>Liste des personnes</t>
  </si>
  <si>
    <r>
      <t xml:space="preserve">Chaque nouvelle version, pourra ainsi voir, soit de nouveaux outils, soit des explications plus complètes, c'est pourquoi j'ai effectué </t>
    </r>
    <r>
      <rPr>
        <b/>
        <sz val="14"/>
        <color theme="1"/>
        <rFont val="Calibri"/>
        <family val="2"/>
      </rPr>
      <t>la liste des personnes en possession de ce fichier</t>
    </r>
    <r>
      <rPr>
        <sz val="14"/>
        <color theme="1"/>
        <rFont val="Calibri"/>
        <family val="2"/>
      </rPr>
      <t xml:space="preserve"> en vue de leur permettre de bénéficier d'une mise à jour au fil de l'eau.</t>
    </r>
  </si>
  <si>
    <t>Extraction des outils</t>
  </si>
  <si>
    <t>Deux manières d'extraire chaque outil de ce fichier :</t>
  </si>
  <si>
    <t>Méthode 1.</t>
  </si>
  <si>
    <t>Copier un ou plusieurs onglets dans un nouveau fichier (clic droit sur l'onglet, "déplacer ou copier" et cocher "créez une copie", sélectionnez le fichier…)</t>
  </si>
  <si>
    <t>Méthode 2 (préférable).</t>
  </si>
  <si>
    <t>Enregistrer ce fichier sous un autre nom et supprimer les onglets inutilisés.</t>
  </si>
  <si>
    <t>Dans les 2 cas :</t>
  </si>
  <si>
    <t>La première ligne contenant les liens hypertexte de navigation pourront être supprimés.</t>
  </si>
  <si>
    <t>Dans formules, Gestionnaire de noms, il sera également  opportun de supprimer les noms qui seront alors sans références.</t>
  </si>
  <si>
    <t>Un dernier conseil : Testez, Expérimentez, Trompez-vous pour Réussir,  il n'y a que comme cela que l'on progresse en compétences et que l'on innove !</t>
  </si>
  <si>
    <t>"En essayant continuellement, on finit par réussir, donc plus ça rate, plus on a de chance que ça marche" (devise Shadocks)</t>
  </si>
  <si>
    <t>Edison affirmait qu'il n'avait pas "essuyé" 10000 échecs, mais avait inventé 9999 fois la façon de ne pas réaliser une lampe à incandescence</t>
  </si>
  <si>
    <t>Si quelquechose ne marchent pas ou ne vous parait pas clair…</t>
  </si>
  <si>
    <r>
      <t xml:space="preserve">SIGNALEZ LE MOI ! </t>
    </r>
    <r>
      <rPr>
        <b/>
        <sz val="14"/>
        <color rgb="FFFF0000"/>
        <rFont val="Calibri"/>
        <family val="2"/>
      </rPr>
      <t>IMMEDIATEMENT</t>
    </r>
  </si>
  <si>
    <r>
      <t xml:space="preserve">Si vous avez lu </t>
    </r>
    <r>
      <rPr>
        <b/>
        <sz val="14"/>
        <color rgb="FFFF0000"/>
        <rFont val="Calibri"/>
        <family val="2"/>
      </rPr>
      <t>cette phrase</t>
    </r>
    <r>
      <rPr>
        <sz val="14"/>
        <color rgb="FFFF0000"/>
        <rFont val="Calibri"/>
        <family val="2"/>
      </rPr>
      <t>, envoyez-moi un mail tout de suite avec</t>
    </r>
    <r>
      <rPr>
        <b/>
        <sz val="14"/>
        <color rgb="FFFF0000"/>
        <rFont val="Calibri"/>
        <family val="2"/>
      </rPr>
      <t xml:space="preserve"> "j'ai lu la phrase"</t>
    </r>
    <r>
      <rPr>
        <sz val="14"/>
        <color rgb="FFFF0000"/>
        <rFont val="Calibri"/>
        <family val="2"/>
      </rPr>
      <t>, cela me permettra de comptabiliser le nombre de personnes réellement curieuses et intéressées par ce travail et de mesurer le temps de réaction après envoi de ce fichier dont j'ai le jour et l'heure  J.... (tic tac tic tac tic tac......)</t>
    </r>
  </si>
  <si>
    <t>M</t>
  </si>
  <si>
    <t xml:space="preserve">Meilleurs Records de 26' par David PEREZ  de 90' détenu par Bruno LALLEMENT </t>
  </si>
  <si>
    <t>Cliquez tout de suite ici pour m'envoyer ce mail…  même si c'est un mois, un  an après…., ce qui compte, c'est le résultat et cela me fera toujours plaisir !</t>
  </si>
  <si>
    <t xml:space="preserve"> </t>
  </si>
  <si>
    <t>En 1 phrase… et citations</t>
  </si>
  <si>
    <t>Vision Mind mapping</t>
  </si>
  <si>
    <t>Vue Générale : Titres et liens des différents outils et méthodes</t>
  </si>
  <si>
    <r>
      <t>...</t>
    </r>
    <r>
      <rPr>
        <b/>
        <i/>
        <u/>
        <sz val="18"/>
        <color rgb="FFFF0000"/>
        <rFont val="Calibri"/>
        <family val="2"/>
      </rPr>
      <t xml:space="preserve">à lire impérativement pour commencer </t>
    </r>
    <r>
      <rPr>
        <b/>
        <sz val="18"/>
        <color rgb="FFFF0000"/>
        <rFont val="Calibri"/>
        <family val="2"/>
      </rPr>
      <t>(si ce n'est pas déjà fait)</t>
    </r>
  </si>
  <si>
    <t>"La réussite des projets en environnement extrême suppose une combinaison entre divers modes d’action tout le long du projet : anticipation et adaptation, exploration et exploitation." (Pascal LIEVRE, voir lien)</t>
  </si>
  <si>
    <t xml:space="preserve">« La stratégie est l’art d’utiliser les informations qui surviennent dans l’action, de les intégrer, de formuler soudain des schémas d’action et d’être apte de rassembler le maximum de certitudes pour affronter l’incertain»  « LA COMPLEXITE APPELLE LA STRATEGIE» (Jean-Louis Le Moigne)
</t>
  </si>
  <si>
    <t>Tapez un mot clé pour votre recherche</t>
  </si>
  <si>
    <t>Un marqueur vert se positionnera devant les outils correspondants</t>
  </si>
  <si>
    <t>ANALYSER (pour l'anticipation et l'adaptation)</t>
  </si>
  <si>
    <t>Comprendre et analyser son environnement</t>
  </si>
  <si>
    <t>Domaine d'activité</t>
  </si>
  <si>
    <t>Je décris ma stratégie par mes domaines d'activités actuels et futurs</t>
  </si>
  <si>
    <t xml:space="preserve">activité, domaine stratégie, proposition de valeur, analyse, </t>
  </si>
  <si>
    <t>B</t>
  </si>
  <si>
    <t>Schéma des 5 forces</t>
  </si>
  <si>
    <t>Je comprends mon environnement pour chaque domaine d'activité</t>
  </si>
  <si>
    <t>Schéma, 5, forces, porter, concurrents, concurrences, concurentiel</t>
  </si>
  <si>
    <t>A</t>
  </si>
  <si>
    <t>Chaine de valeur</t>
  </si>
  <si>
    <t>J'identifie mes facteurs clés de succès</t>
  </si>
  <si>
    <t>facteurs clès de succès, Porter,diagnostic, clé de succès, clé de succes</t>
  </si>
  <si>
    <t>Réseau relationnel</t>
  </si>
  <si>
    <t>J'analyse et j'entretiens mon réseau relationnel</t>
  </si>
  <si>
    <t>Réseaux, lecoutre, lien, olei, Open lab, recherche, chercheur</t>
  </si>
  <si>
    <t>Nouveau</t>
  </si>
  <si>
    <t>Coopération</t>
  </si>
  <si>
    <t>Je repère mes alliances et partenariats possibles</t>
  </si>
  <si>
    <t>partenaires, choix</t>
  </si>
  <si>
    <t>Veille</t>
  </si>
  <si>
    <t>Je surveille l'évolution de mon environnement</t>
  </si>
  <si>
    <t xml:space="preserve">environnement, stratégie, veille, brabec, certain, </t>
  </si>
  <si>
    <t>Analyse SWOT</t>
  </si>
  <si>
    <t>Je synthétise ce qui précède et j'agis</t>
  </si>
  <si>
    <t>Revisitée</t>
  </si>
  <si>
    <t>Analyser ses chiffres autrement</t>
  </si>
  <si>
    <t>Analyse de la rentabilité</t>
  </si>
  <si>
    <t>Je regarde autrement mes chiffres pour orienter ma stratégie</t>
  </si>
  <si>
    <t>rentabilité, prix de revient, analyse des ventes, coût, cout, finance, le but, valeur ajoutée, VAD, performance économique, économie, rentable, gestion , economie, eco, éco</t>
  </si>
  <si>
    <t>C</t>
  </si>
  <si>
    <t>Analyse Financière et trésorerie</t>
  </si>
  <si>
    <t>J'apprends le minimum pour comprendre le comptable et le financier</t>
  </si>
  <si>
    <t>comptabilité, bilan, compte de résultat, comptable, trésorerie, tresorerie, finance, financier, économique, economique, économie, economie</t>
  </si>
  <si>
    <t>Loi de Pareto</t>
  </si>
  <si>
    <t>Je travaille d'abord sur l'essentiel avec la loi des 20/80 ou ABC</t>
  </si>
  <si>
    <t xml:space="preserve">analyse, coût, économie, </t>
  </si>
  <si>
    <t>Prévituition</t>
  </si>
  <si>
    <t>J'essaye de me faire une idée du futur avec les données passées</t>
  </si>
  <si>
    <t xml:space="preserve">analyse, prévision, prevision, prévoir, </t>
  </si>
  <si>
    <t>EXPLOITER</t>
  </si>
  <si>
    <t>Promouvoir et vendre son offre</t>
  </si>
  <si>
    <t>Empathy MAP</t>
  </si>
  <si>
    <t>Je ne perds pas de vue ma cible et je la décris</t>
  </si>
  <si>
    <t>R&amp;D, client, psychologie</t>
  </si>
  <si>
    <t xml:space="preserve">Argumentation produit (APB) </t>
  </si>
  <si>
    <t>Pour chaque cible, je mets en avant ma différence</t>
  </si>
  <si>
    <t>client, marketing, concurrent, argumentaire, différenciation, vente, communication</t>
  </si>
  <si>
    <t>Argumentation client (SONCAS)</t>
  </si>
  <si>
    <t>Pour chaque client, je prépare mon argumentaire</t>
  </si>
  <si>
    <t>Piste de différenciation</t>
  </si>
  <si>
    <t>Je complète mon argumentaire et cherche à me différencier</t>
  </si>
  <si>
    <t>client, marketing, concurrent, argumentaire, différenciation, vente</t>
  </si>
  <si>
    <t>Elevator Pitch</t>
  </si>
  <si>
    <t>Pour mes prospects, je prépare une présentation efficace</t>
  </si>
  <si>
    <t>Traiter les objections</t>
  </si>
  <si>
    <t>Je capitalise et anticipe les objections et j'apprends</t>
  </si>
  <si>
    <t>client, concurrent</t>
  </si>
  <si>
    <t>Principe d'influence et engagement</t>
  </si>
  <si>
    <t>Les principes de psychologie sociale permet de comprendre autrement le marketing</t>
  </si>
  <si>
    <t xml:space="preserve">cialdini, psychologie, sociologie, client, marketing,Laswell, joule beauvoir,manipulation </t>
  </si>
  <si>
    <t>Compléments</t>
  </si>
  <si>
    <t>Accéder à ses clients</t>
  </si>
  <si>
    <t>J'identifie les moyens de me faire connaitre</t>
  </si>
  <si>
    <t>client, concurrent, argumentaire, différenciation, vente, communication, concurrence, différence</t>
  </si>
  <si>
    <t>J'établis mon plan opérationnel d'accès au marché</t>
  </si>
  <si>
    <t>Plan d'action Marketing</t>
  </si>
  <si>
    <t>Bien distinguer la vente de la communication</t>
  </si>
  <si>
    <t>Organiser sa force commerciale</t>
  </si>
  <si>
    <t>Indicateurs et ressources commerciales</t>
  </si>
  <si>
    <t>Je mets en place mes indicateurs de base,</t>
  </si>
  <si>
    <t>vente</t>
  </si>
  <si>
    <t xml:space="preserve">Estimation des ressources nécessaires </t>
  </si>
  <si>
    <t>qui me permettront d'évaluer si je peux atteindre mon CA cible.</t>
  </si>
  <si>
    <t>vente, tableau de bord, indicateurs</t>
  </si>
  <si>
    <t>Evaluation d'un CA atteignable</t>
  </si>
  <si>
    <t>à partir de mes processsus commerciaux et de mes ressources.</t>
  </si>
  <si>
    <t>Suivi plan d'action commercial</t>
  </si>
  <si>
    <t>et ainsi suivre la réalisation et mes hypothéses sur un tableau de bord.</t>
  </si>
  <si>
    <t>tableau de bord, vente, résultat, suivi, commercial, indicateurs</t>
  </si>
  <si>
    <t>Suivi des devis (version de base)</t>
  </si>
  <si>
    <t>Je suis mes devis et mon potentiel de Chiffre d'affaire.</t>
  </si>
  <si>
    <t>commercial, suivi, tableau de bord, client,</t>
  </si>
  <si>
    <t>Gestion des devis (Version complète)</t>
  </si>
  <si>
    <t>Ici en plus détaillé, je peux suivre mes résultats économiques au fil de l'eau.</t>
  </si>
  <si>
    <t>commercial, suivi, tableau de bord, client, rentabilité, indicateurs</t>
  </si>
  <si>
    <t>Manager ses équipes</t>
  </si>
  <si>
    <t>CR de réunion type</t>
  </si>
  <si>
    <t>Le minimum syndical pour une réunion opérationnelle.</t>
  </si>
  <si>
    <t>comte rendu, équipe, management</t>
  </si>
  <si>
    <t>Fiche de poste</t>
  </si>
  <si>
    <t>Pour que les entretiens professionnels ne finissent pas en séance de psy,</t>
  </si>
  <si>
    <t>Evolution</t>
  </si>
  <si>
    <t>Feuille de route</t>
  </si>
  <si>
    <t>Je suis régulièrement les résultats de mes collaborateurs,</t>
  </si>
  <si>
    <t>Charte d'engagement</t>
  </si>
  <si>
    <t>Je m'engage également auprès de mes équipes,</t>
  </si>
  <si>
    <t>Compétences (Modèle MADDEC)</t>
  </si>
  <si>
    <t>J'analyse et j'enrichie les compétences individuelles et collectives</t>
  </si>
  <si>
    <t xml:space="preserve">MADIC, COULAY, management, activité, psychologie, recherche, chercheur, théorie,Open lab, </t>
  </si>
  <si>
    <t>Traitement priorités (Matrice 9 cases)</t>
  </si>
  <si>
    <t>Je m'organise avec mes équipes pour traiter les priorités.</t>
  </si>
  <si>
    <t>activité, action, management</t>
  </si>
  <si>
    <t>Indicateur visuel Excel</t>
  </si>
  <si>
    <t>J'agrémente mes tableaux de bord pour les rendre plus attrayant.</t>
  </si>
  <si>
    <t>compte rendu, équipe, management</t>
  </si>
  <si>
    <t>Piloter ses processus (ici, commercial)</t>
  </si>
  <si>
    <t>Schéma processus commercial</t>
  </si>
  <si>
    <t>Je décris de manière originale mon processus (commercial pour l'illustration)</t>
  </si>
  <si>
    <t>pilotage, pilote, performance, productivité, amélioraton,  client</t>
  </si>
  <si>
    <t>Suivi processus commercial</t>
  </si>
  <si>
    <t>Et je le pilote (faire de l'analyse de la valeur et de l'AMDEC sans le dire),</t>
  </si>
  <si>
    <t>pilotage, pilote, performance, productivité, amélioraton</t>
  </si>
  <si>
    <t>Suivi plan d'action</t>
  </si>
  <si>
    <t>en établissant et suivant les actions en cours,</t>
  </si>
  <si>
    <t>Cadrage projet</t>
  </si>
  <si>
    <t>en se posant les bonnes questions pour cadrer la demande</t>
  </si>
  <si>
    <t>pilotage, pilote, performance, productivité, amélioraton, projet, analyse</t>
  </si>
  <si>
    <t>EXPLORER</t>
  </si>
  <si>
    <t>Trouver des idées innovantes</t>
  </si>
  <si>
    <t>Je visualise, synthétise et explore… entre autres</t>
  </si>
  <si>
    <t>carte heuristique, carte mentale, prise de note, innovation</t>
  </si>
  <si>
    <t>Asit Résolution ou Conception</t>
  </si>
  <si>
    <t>Mac gyver à notre rescousse pour trouver des idées créatives</t>
  </si>
  <si>
    <t>créativité, innovation, méthode</t>
  </si>
  <si>
    <t>Matrice d'ABELL</t>
  </si>
  <si>
    <t>j'imagine de nouvelles offres pour étendre ma gamme</t>
  </si>
  <si>
    <t>créativité, innovation, méthode, idées, idée</t>
  </si>
  <si>
    <t>Stratégie Océan bleu</t>
  </si>
  <si>
    <t>J'imagine de nouveaux espaces stratégiques</t>
  </si>
  <si>
    <t>créativité, innovation, méthode, chim, mauborne</t>
  </si>
  <si>
    <t>Traduire ses idées en Modèles d'Affaires</t>
  </si>
  <si>
    <t>Personas</t>
  </si>
  <si>
    <t>J'identifie et j'apprend à connaitre précisément mes cibles</t>
  </si>
  <si>
    <t xml:space="preserve">anthropologie, Wathelet, marketing, segmentation, segment, marché, client, recherche, chercheur,Open lab, </t>
  </si>
  <si>
    <t>Evolution approche anthropologique</t>
  </si>
  <si>
    <t>Value Proposition Canvas</t>
  </si>
  <si>
    <t>J'élabore de nouvelles offres en adéquation avec ma cible et je teste</t>
  </si>
  <si>
    <t>Innovation, BMC, business model, proposition de valeur, client, marketing, stratégie</t>
  </si>
  <si>
    <t>Business Model Canvas</t>
  </si>
  <si>
    <t>J'évolue en permanence en explorant de nouveaux business model</t>
  </si>
  <si>
    <t>BMC, Innovation, analyse, stratégie, exploration</t>
  </si>
  <si>
    <t>LEAN CANVAS - Lean Start up</t>
  </si>
  <si>
    <t>La même chose, mais plutôt pour les starts up</t>
  </si>
  <si>
    <t>BMC, Innovation, analyse, exploration</t>
  </si>
  <si>
    <t>Passer du concept au projet</t>
  </si>
  <si>
    <t>Management des connaissances (KM), théorie CK</t>
  </si>
  <si>
    <t>Pas de projets et d'innovation sans Management des connaissances !</t>
  </si>
  <si>
    <t>Evolution présentation</t>
  </si>
  <si>
    <t>De l'idée au projet</t>
  </si>
  <si>
    <t>Je trie mes idées et choisis mes futurs projets</t>
  </si>
  <si>
    <t>Analyser, hiérarchiser et choisir une solution</t>
  </si>
  <si>
    <t>Je choisis parmi plusieurs projets, devis, business model, options,…..</t>
  </si>
  <si>
    <t>Planification (Gantt)</t>
  </si>
  <si>
    <t>Je planifie en vue d'anticiper l'inconnu et les incertitudes</t>
  </si>
  <si>
    <t>Piloter son processus projet innovant</t>
  </si>
  <si>
    <t>Schéma processus innovation</t>
  </si>
  <si>
    <t>J'identifie mon processus d'innovation</t>
  </si>
  <si>
    <t>performance</t>
  </si>
  <si>
    <t>à faire évoluer (prise en compte de la théorie CK)</t>
  </si>
  <si>
    <t>Suivi processus innovation</t>
  </si>
  <si>
    <t>et je le suis pour l'améliorer</t>
  </si>
  <si>
    <t>S'enrichir en connaissance</t>
  </si>
  <si>
    <t>Bibliographie, vidéo conférence</t>
  </si>
  <si>
    <t>Pas de nouvelles idées sans nouvelles connaissances , c'est comme le sport, au début cela fait mal, mais qu'est ce que l'on est bien après !</t>
  </si>
  <si>
    <t xml:space="preserve"> recherche, chercheur,Open lab, économie</t>
  </si>
  <si>
    <t>Trucs et astuces Excel</t>
  </si>
  <si>
    <t>Quelques petits trucs sympa d'excel</t>
  </si>
  <si>
    <t>Logiciels et applications utiles</t>
  </si>
  <si>
    <t>Quelques applications et logiciels très utiles</t>
  </si>
  <si>
    <t>Jeu (autorisé après avoir tout lu !)</t>
  </si>
  <si>
    <t>ou quand vous avez trop mal</t>
  </si>
  <si>
    <t>Au secours !</t>
  </si>
  <si>
    <t>J'arrive !</t>
  </si>
  <si>
    <t>Administration</t>
  </si>
  <si>
    <t>Encouragements</t>
  </si>
  <si>
    <t>Historique des évolutions</t>
  </si>
  <si>
    <t>Sauf précisions et mentions particulières, ces outils ont été crées ou mis en forme à partir de novembre 2013 par F. DENISOT 
(06 82 41 38 51 frederic.denisot@puy-de-dome.cci.fr), puis régulièrement mis à jour, développés et enrichis... Grâce à vous.</t>
  </si>
  <si>
    <t>Tous droits réservés © Frédéric DENISOT Novembre 2013</t>
  </si>
  <si>
    <t>Outils</t>
  </si>
  <si>
    <t>Sujets traités</t>
  </si>
  <si>
    <t>Mots clès</t>
  </si>
  <si>
    <t>Stratégie</t>
  </si>
  <si>
    <t>Je décris mes domaines d'activités actuels et futurs</t>
  </si>
  <si>
    <t>x</t>
  </si>
  <si>
    <t>Je m'informe sur les grands principes de sociologie qui fondent le marketing</t>
  </si>
  <si>
    <t>A l'inverse, à partir de mes ressources commerciales, je vais évaluer mon CA,</t>
  </si>
  <si>
    <t>et ainsi suivre au fil de l'eau la réalisation et mes hypothéses sur un tableau de bord.</t>
  </si>
  <si>
    <t>Liste des destinataires</t>
  </si>
  <si>
    <t>Sauf précisions et mentions particulières, ces outils ont été crées ou mis en forme à partir de novembre 2013 par F. DENISOT (06 82 41 38 51 fdenisot@auvergne.cci.fr), puis régulièrement mis à jour, développés et enrichis... Grâce à vous.</t>
  </si>
  <si>
    <t>DIDACTICIEL</t>
  </si>
  <si>
    <t>Un réseau constitue une ressource aujourd'hui indispensable pour l'action, l'innovation et la connaissance.</t>
  </si>
  <si>
    <t>Penser, analyser, gérer et cultiver son réseau devient une nécessité, on ne peut pas être le spécialiste de tout.</t>
  </si>
  <si>
    <t>Ici un premier outil pour une première analyse de son réseau  permettant de le "conscientiser", d'identifier ses ressources disponibles, de repérer les actions à mener pour l'enrichir.</t>
  </si>
  <si>
    <t>Quelques définitions de base</t>
  </si>
  <si>
    <t>Le "broker"</t>
  </si>
  <si>
    <t>Un broker est la personne qui vous a été indispensable au contact que vous avez obtenu (la personne qui vous a mis en relation).</t>
  </si>
  <si>
    <t>Vos "brokers" sont importants car ce sont eux qui vous permettront de maintenir et développer les liens qui ne sont pas dans votre univers habituel</t>
  </si>
  <si>
    <t>On choisira ici un domaine par contact et par broker, le plus significatif de la personne.</t>
  </si>
  <si>
    <t>Quand personne ne vous a mis en contact, que le contact s'est fait directement sans intermédiaire, on dira par abus de langage que vous êtes votre propre broker.</t>
  </si>
  <si>
    <t>(Dans la case A3, on choisira le nom que l'on se choisit pour se nommer soi même en tant que broker (ici, MM= "moi-même").)</t>
  </si>
  <si>
    <t>La difficulté sera pour vous de vous rappeler quel a été votre broker pour chaque contact. (celui qui vous a permis la relation)</t>
  </si>
  <si>
    <t>Personnellement maintenant, à chaque fois que je note un nouveau contact dans outlook, je note la date et les circonstances de la première rencontre</t>
  </si>
  <si>
    <t>Vous choisirez donc MM (Moi-Même) par défaut, valeur que l'on peut changer dans la case A3 pour la faire appaitre en tête de la liste déroulante des brokers parmi les contacts.</t>
  </si>
  <si>
    <t>La liste déroulante des brokers est issue de la liste des contacts mise dans l'ordre alphabétique.</t>
  </si>
  <si>
    <t>Qu'est ce qu'un lien fort et un lien faible ?</t>
  </si>
  <si>
    <t>La notion de lien fort et de lien faible est très relative au contexte, une définition vous est proposée lorsque vous cliquerez sur la liste déroulante</t>
  </si>
  <si>
    <r>
      <rPr>
        <b/>
        <sz val="11"/>
        <color theme="1"/>
        <rFont val="Calibri"/>
        <family val="2"/>
      </rPr>
      <t xml:space="preserve">Lien Fort  : </t>
    </r>
    <r>
      <rPr>
        <sz val="11"/>
        <color theme="1"/>
        <rFont val="Calibri"/>
        <family val="2"/>
      </rPr>
      <t xml:space="preserve">Rencontres fréquentes, Echanges approfondis, Intensité émotionnelle forte, Amis de longue date, forte intimité...
</t>
    </r>
  </si>
  <si>
    <r>
      <rPr>
        <b/>
        <sz val="11"/>
        <color theme="1"/>
        <rFont val="Calibri"/>
        <family val="2"/>
      </rPr>
      <t xml:space="preserve">Lien Faible </t>
    </r>
    <r>
      <rPr>
        <sz val="11"/>
        <color theme="1"/>
        <rFont val="Calibri"/>
        <family val="2"/>
      </rPr>
      <t>: Contact bref ou épisodique, rencontre occasionnelle, loin de son milieu habituel, mise en contact,...</t>
    </r>
  </si>
  <si>
    <t>Avantages et inconvénients d'un lien fort</t>
  </si>
  <si>
    <t>Avantages</t>
  </si>
  <si>
    <t>- Facilement mobilisable</t>
  </si>
  <si>
    <t>- Indispensable pour partager des connaissances complexes (nécessitant un long temps d'assimilation) de manière approfondie</t>
  </si>
  <si>
    <t>Inconvénients</t>
  </si>
  <si>
    <t>- Les liens forts sont très souvent des personnes culturellement très proches ne permettant pas nécessairement de s'enrichir dans de nouveau domaine</t>
  </si>
  <si>
    <t>- vos liens forts présupposent souvent vos domaines d'intérêts et ont tendance "a vous laisser" dans le registre qui est le vôtre.</t>
  </si>
  <si>
    <t>Avantages et inconvénients d'un lien faible</t>
  </si>
  <si>
    <t>- un lien faible sera utile voire indispensable pour l'exploration et la mobilisation de nouvelles connaissances,</t>
  </si>
  <si>
    <t>- permet la mobilisation de ressources expertes éloignées de notre champ d'action habituel.</t>
  </si>
  <si>
    <t>- difficile à mobiliser si l'on entretien pas un minimum de relation avec lesquelles les conditions de coopération soit satisfaites</t>
  </si>
  <si>
    <t>- potentialité de coopération difficile à déterminer avant de l'avoir tester</t>
  </si>
  <si>
    <t>Potentiel de coopération : Quelle relation pour une coopération ?</t>
  </si>
  <si>
    <t>(Extrait conférence Marc LECOUTRE)</t>
  </si>
  <si>
    <t>"Toute relation est basée sur deux grandes dimensions :</t>
  </si>
  <si>
    <r>
      <rPr>
        <b/>
        <sz val="11"/>
        <color theme="1"/>
        <rFont val="Calibri"/>
        <family val="2"/>
      </rPr>
      <t xml:space="preserve">L'une identitaire et affective : </t>
    </r>
    <r>
      <rPr>
        <sz val="11"/>
        <color theme="1"/>
        <rFont val="Calibri"/>
        <family val="2"/>
      </rPr>
      <t>Est-ce que l'on partage des choses en commun ? Est-ce que l'on se ressemble ? Est-ce que l'on a des scènes de valeurs plus ou moins équivalentes ?</t>
    </r>
  </si>
  <si>
    <r>
      <rPr>
        <b/>
        <sz val="11"/>
        <color theme="1"/>
        <rFont val="Calibri"/>
        <family val="2"/>
      </rPr>
      <t xml:space="preserve">L'autre est purement instrumentale : </t>
    </r>
    <r>
      <rPr>
        <sz val="11"/>
        <color theme="1"/>
        <rFont val="Calibri"/>
        <family val="2"/>
      </rPr>
      <t>Qu'est ce que j'ai à faire avec cette personne ? Qu'avons-nous à faire ensemble ?</t>
    </r>
  </si>
  <si>
    <t>Toute relation ne dure en tout cas sur le plan professionnel que si ces deux dimensions s'articulent au cours du temps."</t>
  </si>
  <si>
    <t>Si les réponses sont négatives ou si vous avez du mal à répondre à ces précédentes questions, les potentialités de coopération seront probablement faibles.</t>
  </si>
  <si>
    <t>Analyse</t>
  </si>
  <si>
    <t>On pourra vérifer :</t>
  </si>
  <si>
    <t>Un nombre suffisant de brokers par domaine permettant de garder le lien et d'avoir un réseau potentiellement "riche"</t>
  </si>
  <si>
    <t>La nature et la potentialité du lien avec chaque broker pour chaque domaine de sorte à identifier la nature de la relation à construire.</t>
  </si>
  <si>
    <t>Constater la fragilité ou non du lien que l'on a établi pour chaque domaine stratégique... Ce qui permet d'y remédier</t>
  </si>
  <si>
    <t>Conseil pour la mise en oeuvre de l'outil</t>
  </si>
  <si>
    <t>On pourra constituer sa liste initiale de contact à partir d'une copie de ses contacts sur outlook (utiliser un fichier intermédiaire).</t>
  </si>
  <si>
    <t>Une fois la liste initiale constituée.., il faudra la complèter (domaine, zone, brokers, lien, potentialité).</t>
  </si>
  <si>
    <t>Les domaines et les zones géographiques seront établies en fonction de ses propres préoccupations et la nature de ses contacts</t>
  </si>
  <si>
    <t>Pour ajouter un nouveau contact :</t>
  </si>
  <si>
    <t>- Le remplir en bas de la liste,</t>
  </si>
  <si>
    <t xml:space="preserve">- Sélectionner l'ensemble du tableau d'entrée des contacts et effectuer le tri (Données / Trier par structure ou par nom au choix)) </t>
  </si>
  <si>
    <t>Pour supprimer un contact sur une ligne X :</t>
  </si>
  <si>
    <t>- Effacer les cellules  du tableau d'entrée des contacts de la ligne X uniquement (la présence d'un "trou" sera signalé),</t>
  </si>
  <si>
    <t>- Sélectionner l'ensemble du tableau d'entrée des contacts et effectuer le tri (par structure ou par nom).</t>
  </si>
  <si>
    <t>Au final et dans tous les cas le tableau des entrées ne doit pas comporter de "trous" dans la colonne des noms.</t>
  </si>
  <si>
    <t>Pour éviter les "trous", il suffira de faire un tri du tableau de données par structure ou par nom.</t>
  </si>
  <si>
    <t>En cas de problème, toutes les formules des tableaux sont conçues pour être étendues vers le bas</t>
  </si>
  <si>
    <t xml:space="preserve">Des colonnes pourront être insérées après la colonne des contacts pour y ajouter des caractéristiques supplémentaires (n° tél, email,....) </t>
  </si>
  <si>
    <t>Cartographie de son réseau</t>
  </si>
  <si>
    <t>https://gephi.org/users/download/</t>
  </si>
  <si>
    <t>Un logiciel libre (GEPHI) permet de faire la cartographie de son réseau notamment à partir d'un fichier csv (fait à partir d'excel par ex)</t>
  </si>
  <si>
    <t>Une importation en format csv des deux premières colonnes de l'outil dans le logiciel permet d'avoir une première cartographie basique de son réseau</t>
  </si>
  <si>
    <t>Pour aller plus loin dans l'utilisation de ce logiciel, à mon sens pas très intuitif, il faudra aller chercher des tutoriels vidéos sur youtube...</t>
  </si>
  <si>
    <t>https://www.youtube.com/watch?v=FxckuTRz0cg</t>
  </si>
  <si>
    <t>... Et un peu de temps et d'assiduité</t>
  </si>
  <si>
    <t>PROCESSUS</t>
  </si>
  <si>
    <t>Faible</t>
  </si>
  <si>
    <t>Forte</t>
  </si>
  <si>
    <t>Fort</t>
  </si>
  <si>
    <t>Suivez, Analyser et Développez votre réseau</t>
  </si>
  <si>
    <t>Cet outil est directement inspiré de la rencontre et des formations de Marc Lecoutre, directeur de recherche à l'ESC Clermont et Enseignant chercheur au CRCGM</t>
  </si>
  <si>
    <t>Ne remplir que les cases blanches et bleu clair... (cliquer sur le i entouré... pour plus d'explications sur l'utilisation que l'on peut faire de cet outil)</t>
  </si>
  <si>
    <t>Les paramètres sont accessibles en cliquant sur la "poignée" ( le + en haut à gauche au dessus de la colonne U)</t>
  </si>
  <si>
    <t xml:space="preserve">Partie A : Cette partie permet de faire une liste alphabétique sans doublons en évitant d'utiliser une macro </t>
  </si>
  <si>
    <t>Entrée des données</t>
  </si>
  <si>
    <t>Ces formules doivent être étendues pour au moins faire face à la liste de saisie des contacts</t>
  </si>
  <si>
    <t>Sources</t>
  </si>
  <si>
    <t>Actions</t>
  </si>
  <si>
    <t>Domaine à renforcer</t>
  </si>
  <si>
    <t>Observations</t>
  </si>
  <si>
    <t>Entreprises</t>
  </si>
  <si>
    <t>Nb de contacts possibles pris en compte</t>
  </si>
  <si>
    <t>Liste Alphabétique des contacts (sans macro pour la liste déroulante des brokers)</t>
  </si>
  <si>
    <t>Trou(s) Contact(s)</t>
  </si>
  <si>
    <t>Récupération et tri des brokers (sans macro)</t>
  </si>
  <si>
    <t>(Brokers)</t>
  </si>
  <si>
    <t>Education Nationale</t>
  </si>
  <si>
    <t>Auvergne</t>
  </si>
  <si>
    <t>Broker potentiel à identifier</t>
  </si>
  <si>
    <t>Résilience</t>
  </si>
  <si>
    <t>Densité</t>
  </si>
  <si>
    <t>Dépendance ?</t>
  </si>
  <si>
    <t>MM</t>
  </si>
  <si>
    <t>Nom 1</t>
  </si>
  <si>
    <t>Structure 1</t>
  </si>
  <si>
    <t>à classer</t>
  </si>
  <si>
    <t>Si votre % est supérieur à 60%, il faudra veiller à la diversité de votre réseau.</t>
  </si>
  <si>
    <t>Valeur choisie quand il s'agit de soi-même</t>
  </si>
  <si>
    <t>Nom 2</t>
  </si>
  <si>
    <t>Banque</t>
  </si>
  <si>
    <t>Rhône Alpes</t>
  </si>
  <si>
    <t>Nom 3</t>
  </si>
  <si>
    <t>Structure 2</t>
  </si>
  <si>
    <t>CCI</t>
  </si>
  <si>
    <t>Paris</t>
  </si>
  <si>
    <t>Pour cela, renforcer vos liens avec vos brokers ou ceux susceptibles de l'être déjà parmi vos contacts</t>
  </si>
  <si>
    <t>Nom 12</t>
  </si>
  <si>
    <t>Nom 4</t>
  </si>
  <si>
    <t>Commerce</t>
  </si>
  <si>
    <t>Bretagne</t>
  </si>
  <si>
    <t>Nom 5</t>
  </si>
  <si>
    <t>Structure 3</t>
  </si>
  <si>
    <t>Consultant</t>
  </si>
  <si>
    <t>Aquitaine</t>
  </si>
  <si>
    <t>Nomenclature des colonnes</t>
  </si>
  <si>
    <t>Nom 10</t>
  </si>
  <si>
    <t>Nom 6</t>
  </si>
  <si>
    <t>Pays de Loire</t>
  </si>
  <si>
    <t>Contact(s)</t>
  </si>
  <si>
    <t>Nom 7</t>
  </si>
  <si>
    <t>Structure 4</t>
  </si>
  <si>
    <t>Alsace</t>
  </si>
  <si>
    <t>Structure(s)</t>
  </si>
  <si>
    <t>Nom 8</t>
  </si>
  <si>
    <t>Structure 5</t>
  </si>
  <si>
    <t>Fournisseurs</t>
  </si>
  <si>
    <t>Bourgogne</t>
  </si>
  <si>
    <t>Domaine(s)</t>
  </si>
  <si>
    <t>Nom 9</t>
  </si>
  <si>
    <t>Structure 6</t>
  </si>
  <si>
    <t>Grandes entreprises</t>
  </si>
  <si>
    <t>PACA</t>
  </si>
  <si>
    <t>Zone(s) ou Régions(s)</t>
  </si>
  <si>
    <t>Structure 7</t>
  </si>
  <si>
    <t>Groupement</t>
  </si>
  <si>
    <t>Europe</t>
  </si>
  <si>
    <t>Broker(s)</t>
  </si>
  <si>
    <t>Nom 11</t>
  </si>
  <si>
    <t>Structure 8</t>
  </si>
  <si>
    <t>Hotellerie</t>
  </si>
  <si>
    <t>USA</t>
  </si>
  <si>
    <t>Type de Lien</t>
  </si>
  <si>
    <t>Structure 9</t>
  </si>
  <si>
    <t>Immobilier</t>
  </si>
  <si>
    <t>Afrique</t>
  </si>
  <si>
    <t>Potentialité coopération</t>
  </si>
  <si>
    <t>Nom 13</t>
  </si>
  <si>
    <t>Structure 10</t>
  </si>
  <si>
    <t>Partenaires</t>
  </si>
  <si>
    <t>Nom 14</t>
  </si>
  <si>
    <t>Structure 11</t>
  </si>
  <si>
    <t>Personnel</t>
  </si>
  <si>
    <t>Nom 15</t>
  </si>
  <si>
    <t>Structure 12</t>
  </si>
  <si>
    <t>Presse</t>
  </si>
  <si>
    <t>Tirez les lignes vers le bas pour des zones sup.</t>
  </si>
  <si>
    <t>Nom 16</t>
  </si>
  <si>
    <t>Structure 13</t>
  </si>
  <si>
    <t>Tirez les lignes de AB à AG vers le bas pour adapter la taille du tableau au nombre de brokers</t>
  </si>
  <si>
    <t>Recherche</t>
  </si>
  <si>
    <t>Nom 17</t>
  </si>
  <si>
    <t>Une ligne supplémentaire suffira pour s'assurer qu'ils sont tous pris en compte</t>
  </si>
  <si>
    <t>Nom 27</t>
  </si>
  <si>
    <t>Nom 18</t>
  </si>
  <si>
    <t>Tirez les lignes vers le bas pour des domaines sup.</t>
  </si>
  <si>
    <t>Nom 28</t>
  </si>
  <si>
    <t>Nom 19</t>
  </si>
  <si>
    <t>Nom 29</t>
  </si>
  <si>
    <t>Nom 20</t>
  </si>
  <si>
    <t>Nom 30</t>
  </si>
  <si>
    <t>Nom 21</t>
  </si>
  <si>
    <t>Nom 31</t>
  </si>
  <si>
    <t>Nom 22</t>
  </si>
  <si>
    <t>Structure 19</t>
  </si>
  <si>
    <t>Nom 23</t>
  </si>
  <si>
    <t>Structure 20</t>
  </si>
  <si>
    <t>Nom 24</t>
  </si>
  <si>
    <t>Structure 21</t>
  </si>
  <si>
    <t>à relancer</t>
  </si>
  <si>
    <t>Nom 25</t>
  </si>
  <si>
    <t>Structure 22</t>
  </si>
  <si>
    <t>à maintenir</t>
  </si>
  <si>
    <t>Nom 26</t>
  </si>
  <si>
    <t>Structure 23</t>
  </si>
  <si>
    <t>à laisser venir</t>
  </si>
  <si>
    <t>Structure 24</t>
  </si>
  <si>
    <t>Structure 25</t>
  </si>
  <si>
    <t>Structure 26</t>
  </si>
  <si>
    <t xml:space="preserve">Nb de contacts </t>
  </si>
  <si>
    <t>Structure 27</t>
  </si>
  <si>
    <t>Structure 28</t>
  </si>
  <si>
    <t>Nb de contacts complets</t>
  </si>
  <si>
    <t>Nom 32</t>
  </si>
  <si>
    <t>Structure 29</t>
  </si>
  <si>
    <t>Nom 33</t>
  </si>
  <si>
    <t>Structure 30</t>
  </si>
  <si>
    <t>Nb de trous</t>
  </si>
  <si>
    <t>Nom 34</t>
  </si>
  <si>
    <t>Structure 32</t>
  </si>
  <si>
    <t>Nom 35</t>
  </si>
  <si>
    <t>Nb de structure</t>
  </si>
  <si>
    <t>Nom 36</t>
  </si>
  <si>
    <t>Nom 37</t>
  </si>
  <si>
    <t>Nom 38</t>
  </si>
  <si>
    <t>Nom 39</t>
  </si>
  <si>
    <t>Structure 33</t>
  </si>
  <si>
    <t>Nom 40</t>
  </si>
  <si>
    <t>Structure 34</t>
  </si>
  <si>
    <t>Nom 41</t>
  </si>
  <si>
    <t>Structure 35</t>
  </si>
  <si>
    <t>Nom 42</t>
  </si>
  <si>
    <t>Structure 36</t>
  </si>
  <si>
    <t>Nom 43</t>
  </si>
  <si>
    <t>Structure 37</t>
  </si>
  <si>
    <t>Nom 44</t>
  </si>
  <si>
    <t>Structure 38</t>
  </si>
  <si>
    <t>Nom 45</t>
  </si>
  <si>
    <t>Structure 39</t>
  </si>
  <si>
    <t>Les 4 P du Marketing et plus (SAVE et 4C)</t>
  </si>
  <si>
    <t>Je modélise la manière dont je réalise mes affaires</t>
  </si>
  <si>
    <t>https://www.dropbox.com/sh/03g20qtqddwp4oa/AAB5pMtvCMYvt2vBboGAWIs7a?dl=0</t>
  </si>
  <si>
    <t>SI excel buge sur ce lien copiez directement le lien dans la barre d'état de votre navigateur</t>
  </si>
  <si>
    <t xml:space="preserve">Connaitre un condensé des "best of" utilisés en PME, formalisés pour comprendre, apprendre et mettre en oeuvre différentes méthodes.
Trouver un outil adapté au traitement d'une situation d'amélioration s'appuyant sur la pratique et sur les travaux des sciences de gestion et sociales.
Faites moi part de vos suggestions d'améliorations, de l'utilisation que vous en faites, des améliorations à apporter, de vos contributions... </t>
  </si>
  <si>
    <t>https://www.dropbox.com/sh/0fhymwg4hkzkhoj/AAB29yLsM_K3ay1Veguo6fgHa?dl=0</t>
  </si>
  <si>
    <t>,</t>
  </si>
  <si>
    <t>GGTTTGTTGTG</t>
  </si>
  <si>
    <t>TTT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</si>
</sst>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164" formatCode="0.0%"/>
    <numFmt numFmtId="165" formatCode="0.0"/>
  </numFmts>
  <fonts count="156" x14ac:knownFonts="1">
    <font>
      <sz val="12"/>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0"/>
      <color indexed="12"/>
      <name val="Arial"/>
      <family val="2"/>
    </font>
    <font>
      <b/>
      <sz val="20"/>
      <color indexed="12"/>
      <name val="Calibri"/>
      <family val="2"/>
    </font>
    <font>
      <b/>
      <sz val="20"/>
      <name val="Calibri"/>
      <family val="2"/>
    </font>
    <font>
      <sz val="12"/>
      <color theme="1"/>
      <name val="Calibri"/>
      <family val="2"/>
      <scheme val="minor"/>
    </font>
    <font>
      <b/>
      <sz val="16"/>
      <color theme="1"/>
      <name val="Calibri"/>
      <family val="2"/>
    </font>
    <font>
      <sz val="18"/>
      <color theme="1"/>
      <name val="Calibri"/>
      <family val="2"/>
    </font>
    <font>
      <b/>
      <sz val="26"/>
      <color theme="0"/>
      <name val="Calibri"/>
      <family val="2"/>
    </font>
    <font>
      <sz val="18"/>
      <color theme="0"/>
      <name val="Calibri"/>
      <family val="2"/>
    </font>
    <font>
      <b/>
      <sz val="18"/>
      <color theme="0"/>
      <name val="Calibri"/>
      <family val="2"/>
    </font>
    <font>
      <b/>
      <i/>
      <sz val="18"/>
      <color theme="1"/>
      <name val="Calibri"/>
      <family val="2"/>
    </font>
    <font>
      <sz val="14"/>
      <color theme="1"/>
      <name val="Calibri"/>
      <family val="2"/>
    </font>
    <font>
      <b/>
      <i/>
      <sz val="14"/>
      <color theme="1"/>
      <name val="Calibri"/>
      <family val="2"/>
    </font>
    <font>
      <b/>
      <sz val="20"/>
      <color theme="0"/>
      <name val="Calibri"/>
      <family val="2"/>
    </font>
    <font>
      <sz val="10"/>
      <name val="Arial"/>
      <family val="2"/>
    </font>
    <font>
      <b/>
      <sz val="14"/>
      <color theme="1"/>
      <name val="Calibri"/>
      <family val="2"/>
    </font>
    <font>
      <sz val="14"/>
      <name val="Calibri"/>
      <family val="2"/>
    </font>
    <font>
      <b/>
      <u/>
      <sz val="14"/>
      <color indexed="12"/>
      <name val="Calibri"/>
      <family val="2"/>
    </font>
    <font>
      <sz val="12"/>
      <color theme="1"/>
      <name val="Calibri"/>
      <family val="2"/>
    </font>
    <font>
      <u/>
      <sz val="14"/>
      <color indexed="12"/>
      <name val="Calibri"/>
      <family val="2"/>
    </font>
    <font>
      <i/>
      <sz val="14"/>
      <color rgb="FF0000FF"/>
      <name val="Calibri"/>
      <family val="2"/>
    </font>
    <font>
      <b/>
      <sz val="22"/>
      <color rgb="FFFF0000"/>
      <name val="Calibri"/>
      <family val="2"/>
    </font>
    <font>
      <sz val="22"/>
      <color rgb="FFFF0000"/>
      <name val="Calibri"/>
      <family val="2"/>
    </font>
    <font>
      <sz val="16"/>
      <color indexed="12"/>
      <name val="Calibri"/>
      <family val="2"/>
    </font>
    <font>
      <u/>
      <sz val="16"/>
      <color indexed="12"/>
      <name val="Calibri"/>
      <family val="2"/>
    </font>
    <font>
      <sz val="20"/>
      <color indexed="12"/>
      <name val="Calibri"/>
      <family val="2"/>
    </font>
    <font>
      <i/>
      <sz val="14"/>
      <color indexed="12"/>
      <name val="Calibri"/>
      <family val="2"/>
    </font>
    <font>
      <i/>
      <sz val="14"/>
      <color theme="1"/>
      <name val="Calibri"/>
      <family val="2"/>
    </font>
    <font>
      <i/>
      <sz val="14"/>
      <color rgb="FFFF0000"/>
      <name val="Calibri"/>
      <family val="2"/>
    </font>
    <font>
      <sz val="10"/>
      <color rgb="FF111111"/>
      <name val="Calibri"/>
      <family val="2"/>
    </font>
    <font>
      <b/>
      <sz val="14"/>
      <color indexed="81"/>
      <name val="Tahoma"/>
      <family val="2"/>
    </font>
    <font>
      <sz val="14"/>
      <color indexed="81"/>
      <name val="Tahoma"/>
      <family val="2"/>
    </font>
    <font>
      <b/>
      <sz val="12"/>
      <color indexed="81"/>
      <name val="Tahoma"/>
      <family val="2"/>
    </font>
    <font>
      <b/>
      <sz val="18"/>
      <color indexed="12"/>
      <name val="Calibri"/>
      <family val="2"/>
    </font>
    <font>
      <b/>
      <sz val="28"/>
      <color indexed="12"/>
      <name val="Webdings"/>
      <family val="1"/>
      <charset val="2"/>
    </font>
    <font>
      <sz val="18"/>
      <color indexed="12"/>
      <name val="Calibri"/>
      <family val="2"/>
    </font>
    <font>
      <b/>
      <sz val="26"/>
      <color indexed="12"/>
      <name val="Calibri"/>
      <family val="2"/>
    </font>
    <font>
      <b/>
      <sz val="20"/>
      <color rgb="FF0000FF"/>
      <name val="Calibri"/>
      <family val="2"/>
    </font>
    <font>
      <b/>
      <sz val="12"/>
      <color rgb="FF0000FF"/>
      <name val="Calibri"/>
      <family val="2"/>
    </font>
    <font>
      <b/>
      <sz val="24"/>
      <color theme="0"/>
      <name val="Calibri"/>
      <family val="2"/>
    </font>
    <font>
      <sz val="14"/>
      <color theme="0"/>
      <name val="Calibri"/>
      <family val="2"/>
    </font>
    <font>
      <b/>
      <sz val="14"/>
      <color rgb="FF0033CC"/>
      <name val="Calibri"/>
      <family val="2"/>
    </font>
    <font>
      <b/>
      <sz val="14"/>
      <color rgb="FFFF0000"/>
      <name val="Calibri"/>
      <family val="2"/>
    </font>
    <font>
      <b/>
      <sz val="14"/>
      <color rgb="FF0000FF"/>
      <name val="Calibri"/>
      <family val="2"/>
    </font>
    <font>
      <i/>
      <sz val="14"/>
      <color rgb="FF0033CC"/>
      <name val="Calibri"/>
      <family val="2"/>
    </font>
    <font>
      <b/>
      <sz val="14"/>
      <color theme="0"/>
      <name val="Calibri"/>
      <family val="2"/>
    </font>
    <font>
      <sz val="48"/>
      <color theme="1"/>
      <name val="Wingdings"/>
      <charset val="2"/>
    </font>
    <font>
      <i/>
      <sz val="12"/>
      <color theme="1"/>
      <name val="Calibri"/>
      <family val="2"/>
    </font>
    <font>
      <sz val="14"/>
      <color rgb="FF0000FF"/>
      <name val="Calibri"/>
      <family val="2"/>
    </font>
    <font>
      <b/>
      <sz val="16"/>
      <name val="Calibri"/>
      <family val="2"/>
    </font>
    <font>
      <sz val="12"/>
      <color rgb="FF111111"/>
      <name val="Calibri"/>
      <family val="2"/>
    </font>
    <font>
      <i/>
      <sz val="12"/>
      <color rgb="FF111111"/>
      <name val="Calibri"/>
      <family val="2"/>
    </font>
    <font>
      <sz val="14"/>
      <color rgb="FF111111"/>
      <name val="Calibri"/>
      <family val="2"/>
    </font>
    <font>
      <b/>
      <sz val="14"/>
      <color rgb="FF008000"/>
      <name val="Calibri"/>
      <family val="2"/>
    </font>
    <font>
      <b/>
      <u/>
      <sz val="11"/>
      <color indexed="12"/>
      <name val="Arial"/>
      <family val="2"/>
    </font>
    <font>
      <b/>
      <sz val="14"/>
      <name val="Calibri"/>
      <family val="2"/>
    </font>
    <font>
      <b/>
      <sz val="12"/>
      <color theme="1"/>
      <name val="Calibri"/>
      <family val="2"/>
    </font>
    <font>
      <sz val="12"/>
      <color indexed="12"/>
      <name val="Calibri"/>
      <family val="2"/>
    </font>
    <font>
      <sz val="14"/>
      <color indexed="12"/>
      <name val="Calibri"/>
      <family val="2"/>
    </font>
    <font>
      <b/>
      <sz val="20"/>
      <name val="Arial"/>
      <family val="2"/>
    </font>
    <font>
      <b/>
      <sz val="14"/>
      <color indexed="12"/>
      <name val="Calibri"/>
      <family val="2"/>
    </font>
    <font>
      <b/>
      <sz val="16"/>
      <color theme="0"/>
      <name val="Calibri"/>
      <family val="2"/>
    </font>
    <font>
      <b/>
      <sz val="18"/>
      <color theme="1"/>
      <name val="Calibri"/>
      <family val="2"/>
    </font>
    <font>
      <sz val="14"/>
      <color rgb="FFFF0000"/>
      <name val="Calibri"/>
      <family val="2"/>
    </font>
    <font>
      <sz val="36"/>
      <color rgb="FF0000FF"/>
      <name val="Webdings"/>
      <family val="1"/>
      <charset val="2"/>
    </font>
    <font>
      <b/>
      <sz val="16"/>
      <color rgb="FFFF0000"/>
      <name val="Calibri"/>
      <family val="2"/>
    </font>
    <font>
      <sz val="28"/>
      <color rgb="FFFF0000"/>
      <name val="Wingdings"/>
      <charset val="2"/>
    </font>
    <font>
      <b/>
      <sz val="10"/>
      <color indexed="81"/>
      <name val="Tahoma"/>
      <family val="2"/>
    </font>
    <font>
      <sz val="10"/>
      <color indexed="81"/>
      <name val="Tahoma"/>
      <family val="2"/>
    </font>
    <font>
      <b/>
      <sz val="16"/>
      <color indexed="81"/>
      <name val="Tahoma"/>
      <family val="2"/>
    </font>
    <font>
      <sz val="16"/>
      <color indexed="81"/>
      <name val="Tahoma"/>
      <family val="2"/>
    </font>
    <font>
      <i/>
      <sz val="12"/>
      <color indexed="12"/>
      <name val="Calibri"/>
      <family val="2"/>
    </font>
    <font>
      <b/>
      <sz val="12"/>
      <color rgb="FFFF0000"/>
      <name val="Calibri"/>
      <family val="2"/>
    </font>
    <font>
      <b/>
      <sz val="22"/>
      <color theme="0"/>
      <name val="Calibri"/>
      <family val="2"/>
    </font>
    <font>
      <i/>
      <sz val="12"/>
      <color theme="0"/>
      <name val="Calibri"/>
      <family val="2"/>
    </font>
    <font>
      <b/>
      <sz val="12"/>
      <color theme="0"/>
      <name val="Calibri"/>
      <family val="2"/>
    </font>
    <font>
      <b/>
      <sz val="18"/>
      <color rgb="FFFF0000"/>
      <name val="Calibri"/>
      <family val="2"/>
    </font>
    <font>
      <b/>
      <i/>
      <u/>
      <sz val="18"/>
      <color rgb="FFFF0000"/>
      <name val="Calibri"/>
      <family val="2"/>
    </font>
    <font>
      <u/>
      <sz val="18"/>
      <color indexed="12"/>
      <name val="Calibri"/>
      <family val="2"/>
    </font>
    <font>
      <b/>
      <sz val="12"/>
      <color indexed="12"/>
      <name val="Calibri"/>
      <family val="2"/>
    </font>
    <font>
      <b/>
      <i/>
      <sz val="14"/>
      <color indexed="12"/>
      <name val="Calibri"/>
      <family val="2"/>
    </font>
    <font>
      <b/>
      <i/>
      <sz val="12"/>
      <color indexed="12"/>
      <name val="Calibri"/>
      <family val="2"/>
    </font>
    <font>
      <b/>
      <i/>
      <sz val="16"/>
      <color theme="0"/>
      <name val="Calibri"/>
      <family val="2"/>
    </font>
    <font>
      <i/>
      <sz val="11"/>
      <color theme="0"/>
      <name val="Calibri"/>
      <family val="2"/>
    </font>
    <font>
      <sz val="14"/>
      <color rgb="FFFFFF99"/>
      <name val="Calibri"/>
      <family val="2"/>
    </font>
    <font>
      <sz val="12"/>
      <color rgb="FFA1F5A9"/>
      <name val="Calibri"/>
      <family val="2"/>
    </font>
    <font>
      <u/>
      <sz val="12"/>
      <color indexed="12"/>
      <name val="Calibri"/>
      <family val="2"/>
    </font>
    <font>
      <sz val="12"/>
      <color rgb="FFFFBDBF"/>
      <name val="Calibri"/>
      <family val="2"/>
    </font>
    <font>
      <b/>
      <sz val="12"/>
      <color rgb="FFDFC9EF"/>
      <name val="Calibri"/>
      <family val="2"/>
    </font>
    <font>
      <sz val="14"/>
      <color rgb="FFDFC9EF"/>
      <name val="Calibri"/>
      <family val="2"/>
    </font>
    <font>
      <b/>
      <sz val="22"/>
      <color indexed="12"/>
      <name val="Calibri"/>
      <family val="2"/>
    </font>
    <font>
      <sz val="12"/>
      <color theme="0"/>
      <name val="Calibri"/>
      <family val="2"/>
    </font>
    <font>
      <sz val="14"/>
      <color rgb="FFF2F2F2"/>
      <name val="Calibri"/>
      <family val="2"/>
    </font>
    <font>
      <b/>
      <sz val="14"/>
      <color rgb="FFFFFFC9"/>
      <name val="Calibri"/>
      <family val="2"/>
    </font>
    <font>
      <u/>
      <sz val="14"/>
      <color rgb="FFDCE6F1"/>
      <name val="Calibri"/>
      <family val="2"/>
    </font>
    <font>
      <b/>
      <sz val="16"/>
      <color indexed="12"/>
      <name val="Calibri"/>
      <family val="2"/>
    </font>
    <font>
      <sz val="14"/>
      <color rgb="FFDCE6F1"/>
      <name val="Calibri"/>
      <family val="2"/>
    </font>
    <font>
      <b/>
      <sz val="24"/>
      <name val="Calibri"/>
      <family val="2"/>
    </font>
    <font>
      <b/>
      <u/>
      <sz val="20"/>
      <color indexed="12"/>
      <name val="Calibri"/>
      <family val="2"/>
    </font>
    <font>
      <i/>
      <sz val="12"/>
      <color rgb="FFDAEEF3"/>
      <name val="Calibri"/>
      <family val="2"/>
    </font>
    <font>
      <b/>
      <i/>
      <sz val="12"/>
      <color rgb="FF0000FF"/>
      <name val="Calibri"/>
      <family val="2"/>
    </font>
    <font>
      <b/>
      <i/>
      <sz val="14"/>
      <color rgb="FF0000FF"/>
      <name val="Calibri"/>
      <family val="2"/>
    </font>
    <font>
      <sz val="12"/>
      <color indexed="12"/>
      <name val="Arial"/>
      <family val="2"/>
    </font>
    <font>
      <b/>
      <sz val="8"/>
      <color indexed="81"/>
      <name val="Tahoma"/>
      <family val="2"/>
    </font>
    <font>
      <sz val="8"/>
      <color indexed="81"/>
      <name val="Tahoma"/>
      <family val="2"/>
    </font>
    <font>
      <b/>
      <sz val="18"/>
      <color indexed="12"/>
      <name val="Arial"/>
      <family val="2"/>
    </font>
    <font>
      <b/>
      <sz val="18"/>
      <color theme="1"/>
      <name val="Arial"/>
      <family val="2"/>
    </font>
    <font>
      <sz val="18"/>
      <color theme="1"/>
      <name val="Arial"/>
      <family val="2"/>
    </font>
    <font>
      <b/>
      <sz val="22"/>
      <color indexed="12"/>
      <name val="Arial"/>
      <family val="2"/>
    </font>
    <font>
      <b/>
      <sz val="24"/>
      <name val="Arial"/>
      <family val="2"/>
    </font>
    <font>
      <sz val="14"/>
      <color theme="1"/>
      <name val="Arial"/>
      <family val="2"/>
    </font>
    <font>
      <sz val="14"/>
      <name val="Arial"/>
      <family val="2"/>
    </font>
    <font>
      <sz val="14"/>
      <color indexed="12"/>
      <name val="Arial"/>
      <family val="2"/>
    </font>
    <font>
      <i/>
      <sz val="12"/>
      <color indexed="12"/>
      <name val="Arial"/>
      <family val="2"/>
    </font>
    <font>
      <sz val="14"/>
      <color rgb="FF0000FF"/>
      <name val="Calibri"/>
      <family val="2"/>
      <scheme val="minor"/>
    </font>
    <font>
      <u/>
      <sz val="14"/>
      <color indexed="12"/>
      <name val="Arial"/>
      <family val="2"/>
    </font>
    <font>
      <b/>
      <u/>
      <sz val="20"/>
      <color indexed="12"/>
      <name val="Arial"/>
      <family val="2"/>
    </font>
    <font>
      <sz val="14"/>
      <color rgb="FF0000FF"/>
      <name val="Arial"/>
      <family val="2"/>
    </font>
    <font>
      <b/>
      <sz val="14"/>
      <color theme="0"/>
      <name val="Arial"/>
      <family val="2"/>
    </font>
    <font>
      <sz val="14"/>
      <color theme="0"/>
      <name val="Arial"/>
      <family val="2"/>
    </font>
    <font>
      <b/>
      <sz val="20"/>
      <name val="Calibri"/>
      <family val="2"/>
      <scheme val="minor"/>
    </font>
    <font>
      <sz val="14"/>
      <color theme="1"/>
      <name val="Calibri"/>
      <family val="2"/>
      <scheme val="minor"/>
    </font>
    <font>
      <b/>
      <sz val="16"/>
      <name val="Calibri"/>
      <family val="2"/>
      <scheme val="minor"/>
    </font>
    <font>
      <b/>
      <sz val="14"/>
      <name val="Arial"/>
      <family val="2"/>
    </font>
    <font>
      <b/>
      <sz val="28"/>
      <name val="Arial"/>
      <family val="2"/>
    </font>
    <font>
      <b/>
      <sz val="14"/>
      <color theme="1"/>
      <name val="Calibri"/>
      <family val="2"/>
      <scheme val="minor"/>
    </font>
    <font>
      <b/>
      <sz val="14"/>
      <name val="Calibri"/>
      <family val="2"/>
      <scheme val="minor"/>
    </font>
    <font>
      <b/>
      <sz val="24"/>
      <color rgb="FF0000FF"/>
      <name val="Calibri"/>
      <family val="2"/>
    </font>
    <font>
      <b/>
      <u/>
      <sz val="20"/>
      <color theme="0"/>
      <name val="Calibri"/>
      <family val="2"/>
    </font>
    <font>
      <i/>
      <sz val="11"/>
      <color theme="1"/>
      <name val="Calibri"/>
      <family val="2"/>
    </font>
    <font>
      <sz val="11"/>
      <color theme="1"/>
      <name val="Calibri"/>
      <family val="2"/>
    </font>
    <font>
      <b/>
      <sz val="11"/>
      <color theme="1"/>
      <name val="Calibri"/>
      <family val="2"/>
    </font>
    <font>
      <u/>
      <sz val="10"/>
      <color indexed="12"/>
      <name val="Calibri"/>
      <family val="2"/>
    </font>
    <font>
      <b/>
      <sz val="16"/>
      <color theme="1"/>
      <name val="Calibri"/>
      <family val="2"/>
      <scheme val="minor"/>
    </font>
    <font>
      <b/>
      <sz val="12"/>
      <color theme="1"/>
      <name val="Calibri"/>
      <family val="2"/>
      <scheme val="minor"/>
    </font>
    <font>
      <sz val="11"/>
      <color indexed="8"/>
      <name val="Calibri"/>
      <family val="2"/>
    </font>
    <font>
      <b/>
      <sz val="28"/>
      <color theme="0"/>
      <name val="Arial"/>
      <family val="2"/>
    </font>
    <font>
      <b/>
      <i/>
      <sz val="16"/>
      <color theme="1"/>
      <name val="Calibri"/>
      <family val="2"/>
      <scheme val="minor"/>
    </font>
    <font>
      <b/>
      <sz val="20"/>
      <color theme="1"/>
      <name val="Calibri"/>
      <family val="2"/>
      <scheme val="minor"/>
    </font>
    <font>
      <b/>
      <sz val="14"/>
      <color rgb="FFFF0000"/>
      <name val="Calibri"/>
      <family val="2"/>
      <scheme val="minor"/>
    </font>
    <font>
      <b/>
      <sz val="16"/>
      <color theme="0"/>
      <name val="Calibri"/>
      <family val="2"/>
      <scheme val="minor"/>
    </font>
    <font>
      <b/>
      <sz val="18"/>
      <name val="Calibri"/>
      <family val="2"/>
      <scheme val="minor"/>
    </font>
    <font>
      <b/>
      <sz val="11"/>
      <name val="Calibri"/>
      <family val="2"/>
      <scheme val="minor"/>
    </font>
    <font>
      <sz val="16"/>
      <color theme="1"/>
      <name val="Calibri"/>
      <family val="2"/>
      <scheme val="minor"/>
    </font>
    <font>
      <b/>
      <sz val="18"/>
      <color theme="1"/>
      <name val="Calibri"/>
      <family val="2"/>
      <scheme val="minor"/>
    </font>
    <font>
      <sz val="11"/>
      <color theme="1"/>
      <name val="Arial"/>
      <family val="2"/>
    </font>
    <font>
      <sz val="12"/>
      <name val="Calibri"/>
      <family val="2"/>
      <scheme val="minor"/>
    </font>
    <font>
      <b/>
      <sz val="12"/>
      <color theme="1"/>
      <name val="Arial"/>
      <family val="2"/>
    </font>
    <font>
      <u/>
      <sz val="11"/>
      <color theme="10"/>
      <name val="Calibri"/>
      <family val="2"/>
    </font>
    <font>
      <b/>
      <sz val="11"/>
      <color indexed="63"/>
      <name val="Calibri"/>
      <family val="2"/>
    </font>
    <font>
      <u/>
      <sz val="11"/>
      <color theme="10"/>
      <name val="Calibri"/>
      <family val="2"/>
      <scheme val="minor"/>
    </font>
    <font>
      <sz val="14"/>
      <color rgb="FFFFFF99"/>
      <name val="Arial"/>
      <family val="2"/>
    </font>
    <font>
      <sz val="11"/>
      <color indexed="12"/>
      <name val="Calibri"/>
      <family val="2"/>
    </font>
  </fonts>
  <fills count="32">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FFFF99"/>
        <bgColor indexed="64"/>
      </patternFill>
    </fill>
    <fill>
      <patternFill patternType="solid">
        <fgColor rgb="FFFF0000"/>
        <bgColor indexed="64"/>
      </patternFill>
    </fill>
    <fill>
      <patternFill patternType="solid">
        <fgColor theme="1" tint="0.14999847407452621"/>
        <bgColor indexed="64"/>
      </patternFill>
    </fill>
    <fill>
      <patternFill patternType="solid">
        <fgColor theme="1" tint="0.34998626667073579"/>
        <bgColor indexed="64"/>
      </patternFill>
    </fill>
    <fill>
      <patternFill patternType="solid">
        <fgColor rgb="FFA1F5A9"/>
        <bgColor indexed="64"/>
      </patternFill>
    </fill>
    <fill>
      <patternFill patternType="solid">
        <fgColor rgb="FFFFBDBF"/>
        <bgColor indexed="64"/>
      </patternFill>
    </fill>
    <fill>
      <patternFill patternType="solid">
        <fgColor rgb="FFDFC9EF"/>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C9"/>
        <bgColor indexed="64"/>
      </patternFill>
    </fill>
    <fill>
      <patternFill patternType="solid">
        <fgColor rgb="FFDCE6F1"/>
        <bgColor indexed="64"/>
      </patternFill>
    </fill>
    <fill>
      <patternFill patternType="solid">
        <fgColor theme="9" tint="0.39997558519241921"/>
        <bgColor indexed="64"/>
      </patternFill>
    </fill>
    <fill>
      <patternFill patternType="solid">
        <fgColor rgb="FFDAEEF3"/>
        <bgColor indexed="64"/>
      </patternFill>
    </fill>
    <fill>
      <patternFill patternType="solid">
        <fgColor theme="1"/>
        <bgColor indexed="64"/>
      </patternFill>
    </fill>
    <fill>
      <patternFill patternType="solid">
        <fgColor theme="0" tint="-0.249977111117893"/>
        <bgColor indexed="64"/>
      </patternFill>
    </fill>
    <fill>
      <patternFill patternType="solid">
        <fgColor rgb="FFFFFFCC"/>
        <bgColor indexed="64"/>
      </patternFill>
    </fill>
    <fill>
      <patternFill patternType="solid">
        <fgColor rgb="FF7575FF"/>
        <bgColor indexed="64"/>
      </patternFill>
    </fill>
    <fill>
      <patternFill patternType="solid">
        <fgColor theme="2" tint="-0.499984740745262"/>
        <bgColor indexed="64"/>
      </patternFill>
    </fill>
    <fill>
      <patternFill patternType="solid">
        <fgColor rgb="FF0000CC"/>
        <bgColor indexed="64"/>
      </patternFill>
    </fill>
    <fill>
      <patternFill patternType="solid">
        <fgColor rgb="FFFFFF66"/>
        <bgColor indexed="64"/>
      </patternFill>
    </fill>
    <fill>
      <patternFill patternType="solid">
        <fgColor rgb="FFFF9F9F"/>
        <bgColor indexed="64"/>
      </patternFill>
    </fill>
    <fill>
      <patternFill patternType="solid">
        <fgColor rgb="FF97FF97"/>
        <bgColor indexed="64"/>
      </patternFill>
    </fill>
    <fill>
      <patternFill patternType="solid">
        <fgColor indexed="22"/>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diagonal/>
    </border>
    <border>
      <left style="dashed">
        <color auto="1"/>
      </left>
      <right style="dashed">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thin">
        <color indexed="64"/>
      </right>
      <top style="thin">
        <color auto="1"/>
      </top>
      <bottom style="thin">
        <color auto="1"/>
      </bottom>
      <diagonal/>
    </border>
    <border>
      <left style="thin">
        <color auto="1"/>
      </left>
      <right style="dashed">
        <color auto="1"/>
      </right>
      <top/>
      <bottom/>
      <diagonal/>
    </border>
    <border>
      <left style="dashed">
        <color auto="1"/>
      </left>
      <right style="thin">
        <color auto="1"/>
      </right>
      <top/>
      <bottom/>
      <diagonal/>
    </border>
    <border>
      <left style="thin">
        <color indexed="63"/>
      </left>
      <right style="thin">
        <color indexed="63"/>
      </right>
      <top style="thin">
        <color indexed="63"/>
      </top>
      <bottom style="thin">
        <color indexed="63"/>
      </bottom>
      <diagonal/>
    </border>
  </borders>
  <cellStyleXfs count="29">
    <xf numFmtId="0" fontId="0" fillId="0" borderId="0"/>
    <xf numFmtId="0" fontId="4" fillId="0" borderId="0" applyNumberFormat="0" applyFill="0" applyBorder="0" applyAlignment="0" applyProtection="0">
      <alignment vertical="top"/>
      <protection locked="0"/>
    </xf>
    <xf numFmtId="0" fontId="17" fillId="0" borderId="0"/>
    <xf numFmtId="0" fontId="62" fillId="0" borderId="0" applyFont="0" applyAlignment="0">
      <alignment vertical="center"/>
    </xf>
    <xf numFmtId="0" fontId="126" fillId="0" borderId="0" applyFont="0" applyAlignment="0">
      <alignment horizontal="left" vertical="center" wrapText="1"/>
    </xf>
    <xf numFmtId="0" fontId="17" fillId="0" borderId="0"/>
    <xf numFmtId="0" fontId="138" fillId="0" borderId="0"/>
    <xf numFmtId="0" fontId="7" fillId="0" borderId="0"/>
    <xf numFmtId="0" fontId="17" fillId="0" borderId="0"/>
    <xf numFmtId="0" fontId="1" fillId="0" borderId="0"/>
    <xf numFmtId="9" fontId="1" fillId="0" borderId="0" applyFont="0" applyFill="0" applyBorder="0" applyAlignment="0" applyProtection="0"/>
    <xf numFmtId="9" fontId="7" fillId="0" borderId="0" applyFont="0" applyFill="0" applyBorder="0" applyAlignment="0" applyProtection="0"/>
    <xf numFmtId="0" fontId="1" fillId="0" borderId="0"/>
    <xf numFmtId="0" fontId="4" fillId="0" borderId="0" applyNumberFormat="0" applyFill="0" applyBorder="0" applyAlignment="0" applyProtection="0"/>
    <xf numFmtId="0" fontId="17" fillId="0" borderId="0"/>
    <xf numFmtId="0" fontId="17" fillId="0" borderId="0"/>
    <xf numFmtId="0" fontId="1" fillId="0" borderId="0"/>
    <xf numFmtId="0" fontId="7" fillId="0" borderId="0"/>
    <xf numFmtId="0" fontId="17" fillId="0" borderId="0"/>
    <xf numFmtId="9" fontId="7" fillId="0" borderId="0" applyFont="0" applyFill="0" applyBorder="0" applyAlignment="0" applyProtection="0"/>
    <xf numFmtId="9" fontId="17" fillId="0" borderId="0" applyFont="0" applyFill="0" applyBorder="0" applyAlignment="0" applyProtection="0"/>
    <xf numFmtId="0" fontId="17" fillId="0" borderId="0"/>
    <xf numFmtId="0" fontId="151" fillId="0" borderId="0" applyNumberFormat="0" applyFill="0" applyBorder="0" applyAlignment="0" applyProtection="0"/>
    <xf numFmtId="9" fontId="138" fillId="0" borderId="0" applyFont="0" applyFill="0" applyBorder="0" applyAlignment="0" applyProtection="0"/>
    <xf numFmtId="0" fontId="7" fillId="0" borderId="0"/>
    <xf numFmtId="0" fontId="152" fillId="31" borderId="23" applyNumberFormat="0" applyAlignment="0" applyProtection="0"/>
    <xf numFmtId="0" fontId="150" fillId="6" borderId="23">
      <alignment horizontal="center" vertical="center" wrapText="1"/>
    </xf>
    <xf numFmtId="0" fontId="1" fillId="0" borderId="0"/>
    <xf numFmtId="0" fontId="153" fillId="0" borderId="0" applyNumberFormat="0" applyFill="0" applyBorder="0" applyAlignment="0" applyProtection="0"/>
  </cellStyleXfs>
  <cellXfs count="508">
    <xf numFmtId="0" fontId="0" fillId="0" borderId="0" xfId="0"/>
    <xf numFmtId="0" fontId="5" fillId="2" borderId="0" xfId="1" applyFont="1" applyFill="1" applyBorder="1" applyAlignment="1" applyProtection="1">
      <alignment horizontal="center" vertical="center"/>
    </xf>
    <xf numFmtId="0" fontId="6" fillId="3" borderId="0" xfId="1" applyFont="1" applyFill="1" applyBorder="1" applyAlignment="1" applyProtection="1">
      <alignment horizontal="left" vertical="center"/>
    </xf>
    <xf numFmtId="0" fontId="5" fillId="3" borderId="0" xfId="1" applyFont="1" applyFill="1" applyBorder="1" applyAlignment="1" applyProtection="1">
      <alignment vertical="center"/>
    </xf>
    <xf numFmtId="0" fontId="8" fillId="4" borderId="0" xfId="0" applyFont="1" applyFill="1" applyAlignment="1">
      <alignment vertical="center"/>
    </xf>
    <xf numFmtId="0" fontId="9" fillId="4" borderId="0" xfId="0" applyFont="1" applyFill="1" applyAlignment="1">
      <alignment horizontal="center" vertical="center" wrapText="1"/>
    </xf>
    <xf numFmtId="0" fontId="9" fillId="4" borderId="0" xfId="0" applyFont="1" applyFill="1" applyAlignment="1">
      <alignment vertical="center"/>
    </xf>
    <xf numFmtId="0" fontId="9" fillId="0" borderId="0" xfId="0" applyFont="1" applyFill="1" applyAlignment="1">
      <alignment vertical="center"/>
    </xf>
    <xf numFmtId="0" fontId="10" fillId="5" borderId="0" xfId="0" applyFont="1" applyFill="1" applyAlignment="1">
      <alignment horizontal="centerContinuous" vertical="center"/>
    </xf>
    <xf numFmtId="0" fontId="11" fillId="5" borderId="0" xfId="0" applyFont="1" applyFill="1" applyAlignment="1">
      <alignment horizontal="centerContinuous" vertical="center"/>
    </xf>
    <xf numFmtId="0" fontId="12" fillId="5" borderId="0" xfId="0" applyFont="1" applyFill="1" applyAlignment="1">
      <alignment horizontal="centerContinuous" vertical="center"/>
    </xf>
    <xf numFmtId="0" fontId="11" fillId="5" borderId="0" xfId="0" applyFont="1" applyFill="1" applyAlignment="1">
      <alignment horizontal="centerContinuous" vertical="center" wrapText="1"/>
    </xf>
    <xf numFmtId="0" fontId="9" fillId="0" borderId="0" xfId="0" applyFont="1" applyFill="1" applyAlignment="1">
      <alignment horizontal="center" vertical="center" wrapText="1"/>
    </xf>
    <xf numFmtId="0" fontId="14" fillId="0" borderId="0" xfId="0" applyFont="1"/>
    <xf numFmtId="0" fontId="14" fillId="0" borderId="0" xfId="0" applyFont="1" applyFill="1" applyAlignment="1">
      <alignment horizontal="center" vertical="center" wrapText="1"/>
    </xf>
    <xf numFmtId="0" fontId="14" fillId="0" borderId="0" xfId="0" applyFont="1" applyFill="1" applyAlignment="1">
      <alignment vertical="center"/>
    </xf>
    <xf numFmtId="0" fontId="15" fillId="0" borderId="0" xfId="0" applyFont="1" applyFill="1" applyAlignment="1">
      <alignment horizontal="center" vertical="center"/>
    </xf>
    <xf numFmtId="0" fontId="18" fillId="0" borderId="0" xfId="2" applyFont="1" applyFill="1" applyBorder="1" applyAlignment="1">
      <alignment vertical="center" wrapText="1"/>
    </xf>
    <xf numFmtId="0" fontId="19" fillId="0" borderId="0" xfId="2" applyFont="1" applyFill="1" applyAlignment="1">
      <alignment vertical="center"/>
    </xf>
    <xf numFmtId="0" fontId="20" fillId="0" borderId="0" xfId="1" applyFont="1" applyAlignment="1" applyProtection="1">
      <alignment vertical="top" wrapText="1"/>
    </xf>
    <xf numFmtId="0" fontId="21" fillId="0" borderId="0" xfId="0" applyFont="1"/>
    <xf numFmtId="0" fontId="20" fillId="0" borderId="0" xfId="1" applyFont="1" applyAlignment="1" applyProtection="1">
      <alignment horizontal="justify" vertical="top" wrapText="1"/>
    </xf>
    <xf numFmtId="0" fontId="22" fillId="0" borderId="0" xfId="1" applyFont="1" applyAlignment="1" applyProtection="1">
      <alignment horizontal="left" vertical="top" wrapText="1"/>
    </xf>
    <xf numFmtId="0" fontId="20" fillId="0" borderId="0" xfId="1" applyFont="1" applyAlignment="1" applyProtection="1">
      <alignment horizontal="left" vertical="center"/>
    </xf>
    <xf numFmtId="0" fontId="26" fillId="3" borderId="0" xfId="1" applyFont="1" applyFill="1" applyBorder="1" applyAlignment="1" applyProtection="1">
      <alignment vertical="top"/>
    </xf>
    <xf numFmtId="0" fontId="28" fillId="0" borderId="0" xfId="1" applyFont="1" applyAlignment="1" applyProtection="1">
      <alignment horizontal="left" vertical="center"/>
    </xf>
    <xf numFmtId="0" fontId="18" fillId="0" borderId="0" xfId="0" applyFont="1" applyFill="1" applyAlignment="1">
      <alignment vertical="center"/>
    </xf>
    <xf numFmtId="0" fontId="18" fillId="0" borderId="0" xfId="0" applyFont="1" applyAlignment="1"/>
    <xf numFmtId="0" fontId="30" fillId="0" borderId="0" xfId="0" applyFont="1" applyFill="1" applyAlignment="1">
      <alignment vertical="center"/>
    </xf>
    <xf numFmtId="0" fontId="31" fillId="0" borderId="0" xfId="0" applyFont="1" applyFill="1" applyAlignment="1">
      <alignment vertical="center"/>
    </xf>
    <xf numFmtId="0" fontId="32" fillId="0" borderId="0" xfId="0" applyFont="1" applyAlignment="1">
      <alignment vertical="top" wrapText="1"/>
    </xf>
    <xf numFmtId="0" fontId="36" fillId="7" borderId="0" xfId="1" applyFont="1" applyFill="1" applyBorder="1" applyAlignment="1" applyProtection="1">
      <alignment horizontal="center" vertical="center"/>
    </xf>
    <xf numFmtId="0" fontId="37" fillId="2" borderId="0" xfId="1" applyFont="1" applyFill="1" applyBorder="1" applyAlignment="1" applyProtection="1">
      <alignment horizontal="center" vertical="top"/>
    </xf>
    <xf numFmtId="0" fontId="36" fillId="7" borderId="0" xfId="1" applyFont="1" applyFill="1" applyBorder="1" applyAlignment="1" applyProtection="1">
      <alignment horizontal="right" vertical="center"/>
    </xf>
    <xf numFmtId="0" fontId="9" fillId="0" borderId="0" xfId="0" applyFont="1"/>
    <xf numFmtId="0" fontId="10" fillId="8" borderId="0" xfId="1" applyFont="1" applyFill="1" applyBorder="1" applyAlignment="1" applyProtection="1">
      <alignment horizontal="left" vertical="center"/>
    </xf>
    <xf numFmtId="0" fontId="12" fillId="8" borderId="0" xfId="1" applyFont="1" applyFill="1" applyBorder="1" applyAlignment="1" applyProtection="1">
      <alignment horizontal="center" vertical="center" wrapText="1"/>
    </xf>
    <xf numFmtId="0" fontId="12" fillId="8" borderId="0" xfId="1" applyFont="1" applyFill="1" applyBorder="1" applyAlignment="1" applyProtection="1">
      <alignment horizontal="right" vertical="center"/>
    </xf>
    <xf numFmtId="0" fontId="38" fillId="3" borderId="0" xfId="1" applyFont="1" applyFill="1" applyBorder="1" applyAlignment="1" applyProtection="1">
      <alignment horizontal="center" vertical="center"/>
    </xf>
    <xf numFmtId="0" fontId="36" fillId="3" borderId="0" xfId="1" applyFont="1" applyFill="1" applyBorder="1" applyAlignment="1" applyProtection="1">
      <alignment horizontal="center" vertical="center"/>
    </xf>
    <xf numFmtId="0" fontId="39" fillId="3" borderId="0" xfId="1" applyFont="1" applyFill="1" applyBorder="1" applyAlignment="1" applyProtection="1">
      <alignment horizontal="left" vertical="center"/>
    </xf>
    <xf numFmtId="0" fontId="36" fillId="3" borderId="0" xfId="1" applyFont="1" applyFill="1" applyBorder="1" applyAlignment="1" applyProtection="1">
      <alignment horizontal="center" vertical="center" wrapText="1"/>
    </xf>
    <xf numFmtId="0" fontId="36" fillId="3" borderId="0" xfId="1" applyFont="1" applyFill="1" applyBorder="1" applyAlignment="1" applyProtection="1">
      <alignment horizontal="right" vertical="center"/>
    </xf>
    <xf numFmtId="0" fontId="40" fillId="0" borderId="0" xfId="0" applyFont="1" applyAlignment="1">
      <alignment horizontal="left" vertical="center"/>
    </xf>
    <xf numFmtId="0" fontId="14" fillId="0" borderId="0" xfId="0" applyFont="1" applyAlignment="1"/>
    <xf numFmtId="0" fontId="14" fillId="0" borderId="0" xfId="0" applyFont="1" applyAlignment="1">
      <alignment wrapText="1"/>
    </xf>
    <xf numFmtId="0" fontId="14" fillId="0" borderId="0" xfId="0" applyFont="1" applyAlignment="1">
      <alignment horizontal="center"/>
    </xf>
    <xf numFmtId="0" fontId="41"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42" fillId="8" borderId="0" xfId="0" applyFont="1" applyFill="1" applyAlignment="1">
      <alignment vertical="center"/>
    </xf>
    <xf numFmtId="0" fontId="43" fillId="8" borderId="0" xfId="0" applyFont="1" applyFill="1" applyAlignment="1">
      <alignment vertical="center"/>
    </xf>
    <xf numFmtId="0" fontId="14" fillId="0" borderId="0" xfId="0" applyFont="1" applyAlignment="1">
      <alignment horizontal="left" vertical="center"/>
    </xf>
    <xf numFmtId="0" fontId="46" fillId="0" borderId="0" xfId="0" applyFont="1" applyAlignment="1">
      <alignment vertical="center"/>
    </xf>
    <xf numFmtId="0" fontId="47" fillId="0" borderId="0" xfId="0" applyFont="1" applyFill="1" applyAlignment="1">
      <alignment horizontal="left" vertical="center" wrapText="1"/>
    </xf>
    <xf numFmtId="0" fontId="18" fillId="0" borderId="0" xfId="0" applyFont="1" applyAlignment="1">
      <alignment vertical="center"/>
    </xf>
    <xf numFmtId="0" fontId="12" fillId="8" borderId="0" xfId="0" applyFont="1" applyFill="1" applyAlignment="1">
      <alignment vertical="center"/>
    </xf>
    <xf numFmtId="0" fontId="48" fillId="8" borderId="0" xfId="0" applyFont="1" applyFill="1" applyAlignment="1">
      <alignment vertical="center"/>
    </xf>
    <xf numFmtId="0" fontId="14" fillId="0" borderId="0" xfId="0" quotePrefix="1" applyFont="1" applyAlignment="1">
      <alignment vertical="center"/>
    </xf>
    <xf numFmtId="0" fontId="50" fillId="0" borderId="0" xfId="0" applyFont="1" applyAlignment="1">
      <alignment vertical="center"/>
    </xf>
    <xf numFmtId="0" fontId="14" fillId="0" borderId="0" xfId="0" quotePrefix="1" applyFont="1" applyAlignment="1">
      <alignment horizontal="left" vertical="center"/>
    </xf>
    <xf numFmtId="0" fontId="8" fillId="0" borderId="0" xfId="0" quotePrefix="1" applyFont="1" applyAlignment="1">
      <alignment horizontal="left" vertical="center"/>
    </xf>
    <xf numFmtId="0" fontId="55" fillId="0" borderId="0" xfId="0" applyFont="1" applyAlignment="1">
      <alignment horizontal="left" vertical="top" wrapText="1"/>
    </xf>
    <xf numFmtId="0" fontId="8" fillId="0" borderId="0" xfId="0" applyFont="1" applyAlignment="1">
      <alignment vertical="center"/>
    </xf>
    <xf numFmtId="0" fontId="23" fillId="0" borderId="0" xfId="0" applyFont="1" applyAlignme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30" fillId="0" borderId="0" xfId="0" applyFont="1" applyAlignment="1">
      <alignment horizontal="right" vertical="center"/>
    </xf>
    <xf numFmtId="0" fontId="45" fillId="0" borderId="0" xfId="0" applyFont="1" applyAlignment="1">
      <alignment horizontal="left" vertical="center"/>
    </xf>
    <xf numFmtId="0" fontId="45" fillId="0" borderId="0" xfId="0" applyFont="1" applyAlignment="1">
      <alignment vertical="center"/>
    </xf>
    <xf numFmtId="0" fontId="14" fillId="0" borderId="0" xfId="0" applyFont="1" applyAlignment="1">
      <alignment horizontal="left" vertical="center" wrapText="1"/>
    </xf>
    <xf numFmtId="0" fontId="23" fillId="0" borderId="0" xfId="0" applyFont="1" applyAlignment="1">
      <alignment horizontal="left" vertical="center"/>
    </xf>
    <xf numFmtId="0" fontId="19" fillId="0" borderId="0" xfId="0" quotePrefix="1" applyFont="1" applyAlignment="1">
      <alignment horizontal="left" vertical="center" wrapText="1"/>
    </xf>
    <xf numFmtId="0" fontId="19" fillId="0" borderId="0" xfId="0" quotePrefix="1" applyFont="1" applyAlignment="1">
      <alignment horizontal="left" vertical="center"/>
    </xf>
    <xf numFmtId="0" fontId="8" fillId="0" borderId="0" xfId="0" quotePrefix="1" applyFont="1" applyAlignment="1">
      <alignment horizontal="left" vertical="top"/>
    </xf>
    <xf numFmtId="0" fontId="14" fillId="0" borderId="0" xfId="0" quotePrefix="1" applyFont="1" applyAlignment="1">
      <alignment vertical="top"/>
    </xf>
    <xf numFmtId="0" fontId="61" fillId="0" borderId="0" xfId="1" quotePrefix="1" applyFont="1" applyAlignment="1" applyProtection="1">
      <alignment horizontal="left" vertical="center" wrapText="1"/>
    </xf>
    <xf numFmtId="0" fontId="61" fillId="0" borderId="0" xfId="1" applyFont="1" applyAlignment="1" applyProtection="1">
      <alignment horizontal="left" vertical="center" wrapText="1"/>
    </xf>
    <xf numFmtId="0" fontId="14" fillId="0" borderId="0" xfId="3" applyFont="1" applyAlignment="1">
      <alignment vertical="center"/>
    </xf>
    <xf numFmtId="0" fontId="51" fillId="0" borderId="0" xfId="3" quotePrefix="1" applyFont="1" applyAlignment="1">
      <alignment horizontal="left" vertical="center" wrapText="1"/>
    </xf>
    <xf numFmtId="0" fontId="14" fillId="0" borderId="0" xfId="3" applyFont="1" applyAlignment="1">
      <alignment horizontal="left" vertical="center"/>
    </xf>
    <xf numFmtId="0" fontId="14" fillId="0" borderId="0" xfId="0" quotePrefix="1" applyFont="1" applyAlignment="1">
      <alignment horizontal="left" vertical="center" wrapText="1"/>
    </xf>
    <xf numFmtId="0" fontId="30" fillId="0" borderId="0" xfId="0" applyFont="1" applyAlignment="1">
      <alignment vertical="center"/>
    </xf>
    <xf numFmtId="0" fontId="15" fillId="0" borderId="0" xfId="0" applyFont="1" applyAlignment="1">
      <alignment vertical="center"/>
    </xf>
    <xf numFmtId="0" fontId="64" fillId="8" borderId="0" xfId="0" applyFont="1" applyFill="1" applyAlignment="1">
      <alignment vertical="center"/>
    </xf>
    <xf numFmtId="0" fontId="43" fillId="8" borderId="0" xfId="0" applyFont="1" applyFill="1" applyAlignment="1">
      <alignment horizontal="left" vertical="center" wrapText="1"/>
    </xf>
    <xf numFmtId="0" fontId="18" fillId="0" borderId="0" xfId="0" applyFont="1"/>
    <xf numFmtId="0" fontId="18" fillId="0" borderId="0" xfId="0" quotePrefix="1" applyFont="1" applyAlignment="1">
      <alignment horizontal="left" vertical="center"/>
    </xf>
    <xf numFmtId="0" fontId="18" fillId="0" borderId="0" xfId="0" quotePrefix="1" applyFont="1" applyAlignment="1">
      <alignment horizontal="left" vertical="center" wrapText="1"/>
    </xf>
    <xf numFmtId="0" fontId="65" fillId="0" borderId="0" xfId="0" applyFont="1"/>
    <xf numFmtId="0" fontId="8" fillId="0" borderId="0" xfId="0" quotePrefix="1" applyFont="1" applyAlignment="1">
      <alignment vertical="center"/>
    </xf>
    <xf numFmtId="0" fontId="14" fillId="0" borderId="1" xfId="0" applyFont="1" applyBorder="1" applyAlignment="1">
      <alignment horizontal="left" vertical="center" wrapText="1"/>
    </xf>
    <xf numFmtId="0" fontId="14" fillId="9" borderId="1"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66" fillId="0" borderId="0" xfId="0" applyFont="1" applyFill="1" applyBorder="1" applyAlignment="1">
      <alignment horizontal="center" vertical="center" wrapText="1"/>
    </xf>
    <xf numFmtId="0" fontId="43" fillId="1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14" fillId="0" borderId="0" xfId="0" applyFont="1" applyFill="1" applyBorder="1" applyAlignment="1">
      <alignment horizontal="left" vertical="center"/>
    </xf>
    <xf numFmtId="0" fontId="23" fillId="0" borderId="0" xfId="0" applyFont="1" applyAlignment="1">
      <alignment horizontal="left" vertical="center" wrapText="1"/>
    </xf>
    <xf numFmtId="0" fontId="67" fillId="2" borderId="0" xfId="0" applyFont="1" applyFill="1" applyAlignment="1">
      <alignment horizontal="center" vertical="center"/>
    </xf>
    <xf numFmtId="0" fontId="68" fillId="0" borderId="0" xfId="0" applyFont="1" applyAlignment="1">
      <alignment horizontal="left" vertical="center"/>
    </xf>
    <xf numFmtId="0" fontId="23" fillId="0" borderId="0" xfId="0" applyFont="1"/>
    <xf numFmtId="8" fontId="69" fillId="0" borderId="0" xfId="0" applyNumberFormat="1" applyFont="1"/>
    <xf numFmtId="0" fontId="66" fillId="0" borderId="0" xfId="0" applyFont="1" applyAlignment="1">
      <alignment vertical="center"/>
    </xf>
    <xf numFmtId="0" fontId="36" fillId="2" borderId="0" xfId="1" applyFont="1" applyFill="1" applyBorder="1" applyAlignment="1" applyProtection="1">
      <alignment horizontal="left" vertical="center"/>
    </xf>
    <xf numFmtId="0" fontId="65" fillId="0" borderId="0" xfId="0" applyFont="1" applyFill="1" applyAlignment="1">
      <alignment horizontal="centerContinuous" vertical="center"/>
    </xf>
    <xf numFmtId="0" fontId="36" fillId="2" borderId="0" xfId="1" applyFont="1" applyFill="1" applyBorder="1" applyAlignment="1" applyProtection="1">
      <alignment horizontal="center" vertical="center"/>
    </xf>
    <xf numFmtId="0" fontId="74" fillId="0" borderId="0" xfId="1" applyFont="1" applyAlignment="1" applyProtection="1">
      <alignment horizontal="left" vertical="top" wrapText="1"/>
    </xf>
    <xf numFmtId="0" fontId="9" fillId="0" borderId="0" xfId="0" applyFont="1" applyFill="1" applyAlignment="1">
      <alignment horizontal="left" vertical="center"/>
    </xf>
    <xf numFmtId="0" fontId="65" fillId="0" borderId="0" xfId="0" applyFont="1" applyFill="1" applyAlignment="1">
      <alignment vertical="center"/>
    </xf>
    <xf numFmtId="0" fontId="75" fillId="0" borderId="0" xfId="0" applyFont="1" applyFill="1" applyAlignment="1">
      <alignment horizontal="left" vertical="center"/>
    </xf>
    <xf numFmtId="0" fontId="76" fillId="11" borderId="0" xfId="0" applyFont="1" applyFill="1" applyAlignment="1">
      <alignment horizontal="centerContinuous" vertical="center"/>
    </xf>
    <xf numFmtId="0" fontId="77" fillId="11" borderId="0" xfId="1" applyFont="1" applyFill="1" applyAlignment="1" applyProtection="1">
      <alignment horizontal="centerContinuous" vertical="top" wrapText="1"/>
    </xf>
    <xf numFmtId="0" fontId="43" fillId="11" borderId="0" xfId="0" applyFont="1" applyFill="1" applyAlignment="1">
      <alignment horizontal="centerContinuous" vertical="center"/>
    </xf>
    <xf numFmtId="0" fontId="48" fillId="11" borderId="0" xfId="0" applyFont="1" applyFill="1" applyAlignment="1">
      <alignment horizontal="centerContinuous" vertical="center"/>
    </xf>
    <xf numFmtId="0" fontId="78" fillId="11" borderId="0" xfId="0" applyFont="1" applyFill="1" applyAlignment="1">
      <alignment horizontal="centerContinuous" vertical="center"/>
    </xf>
    <xf numFmtId="0" fontId="14" fillId="0" borderId="0" xfId="0" applyFont="1" applyFill="1" applyAlignment="1">
      <alignment horizontal="left" vertical="center"/>
    </xf>
    <xf numFmtId="0" fontId="81" fillId="3" borderId="0" xfId="1" applyFont="1" applyFill="1" applyBorder="1" applyAlignment="1" applyProtection="1">
      <alignment horizontal="left" vertical="center"/>
    </xf>
    <xf numFmtId="0" fontId="79" fillId="3" borderId="0" xfId="1" applyFont="1" applyFill="1" applyAlignment="1" applyProtection="1">
      <alignment horizontal="left" vertical="center"/>
    </xf>
    <xf numFmtId="0" fontId="38" fillId="0" borderId="0" xfId="1" applyFont="1" applyAlignment="1" applyProtection="1">
      <alignment vertical="center"/>
    </xf>
    <xf numFmtId="0" fontId="38" fillId="0" borderId="0" xfId="1" applyFont="1" applyAlignment="1" applyProtection="1">
      <alignment horizontal="left" vertical="center"/>
    </xf>
    <xf numFmtId="0" fontId="36" fillId="3" borderId="0" xfId="1" applyFont="1" applyFill="1" applyBorder="1" applyAlignment="1" applyProtection="1">
      <alignment horizontal="left" vertical="center"/>
    </xf>
    <xf numFmtId="0" fontId="82" fillId="3" borderId="0" xfId="1" applyFont="1" applyFill="1" applyBorder="1" applyAlignment="1" applyProtection="1">
      <alignment horizontal="center" vertical="center"/>
    </xf>
    <xf numFmtId="0" fontId="84" fillId="0" borderId="0" xfId="1" applyFont="1" applyAlignment="1" applyProtection="1">
      <alignment vertical="top" wrapText="1"/>
    </xf>
    <xf numFmtId="0" fontId="84" fillId="0" borderId="0" xfId="1" applyFont="1" applyAlignment="1" applyProtection="1">
      <alignment horizontal="center" vertical="top" wrapText="1"/>
    </xf>
    <xf numFmtId="0" fontId="74" fillId="0" borderId="0" xfId="1" applyFont="1" applyAlignment="1" applyProtection="1">
      <alignment vertical="top" wrapText="1"/>
    </xf>
    <xf numFmtId="0" fontId="84" fillId="0" borderId="0" xfId="1" applyFont="1" applyAlignment="1" applyProtection="1">
      <alignment horizontal="left" vertical="top" wrapText="1"/>
    </xf>
    <xf numFmtId="0" fontId="85" fillId="12" borderId="3" xfId="1" applyFont="1" applyFill="1" applyBorder="1" applyAlignment="1" applyProtection="1">
      <alignment horizontal="right" wrapText="1"/>
    </xf>
    <xf numFmtId="0" fontId="74" fillId="0" borderId="0" xfId="1" applyFont="1" applyBorder="1" applyAlignment="1" applyProtection="1">
      <alignment horizontal="left" vertical="center"/>
    </xf>
    <xf numFmtId="0" fontId="74" fillId="0" borderId="0" xfId="1" applyFont="1" applyAlignment="1" applyProtection="1">
      <alignment vertical="top"/>
    </xf>
    <xf numFmtId="0" fontId="19" fillId="0" borderId="0" xfId="2" applyFont="1" applyFill="1" applyBorder="1" applyAlignment="1">
      <alignment horizontal="center" vertical="center"/>
    </xf>
    <xf numFmtId="0" fontId="42" fillId="11" borderId="0" xfId="1" applyFont="1" applyFill="1" applyAlignment="1" applyProtection="1">
      <alignment vertical="center"/>
    </xf>
    <xf numFmtId="0" fontId="43" fillId="11" borderId="0" xfId="0" applyFont="1" applyFill="1" applyAlignment="1">
      <alignment horizontal="left" vertical="center"/>
    </xf>
    <xf numFmtId="0" fontId="86" fillId="11" borderId="0" xfId="1" applyFont="1" applyFill="1" applyAlignment="1" applyProtection="1">
      <alignment vertical="top" wrapText="1"/>
    </xf>
    <xf numFmtId="0" fontId="76" fillId="5" borderId="0" xfId="1" applyFont="1" applyFill="1" applyBorder="1" applyAlignment="1" applyProtection="1">
      <alignment vertical="center"/>
    </xf>
    <xf numFmtId="0" fontId="76" fillId="5" borderId="0" xfId="1" applyFont="1" applyFill="1" applyBorder="1" applyAlignment="1" applyProtection="1">
      <alignment horizontal="left" vertical="center"/>
    </xf>
    <xf numFmtId="0" fontId="78" fillId="5" borderId="0" xfId="1" applyFont="1" applyFill="1" applyBorder="1" applyAlignment="1" applyProtection="1">
      <alignment horizontal="center" vertical="center"/>
    </xf>
    <xf numFmtId="0" fontId="14" fillId="0" borderId="0" xfId="0" applyFont="1" applyFill="1" applyBorder="1" applyAlignment="1">
      <alignment vertical="center"/>
    </xf>
    <xf numFmtId="0" fontId="61" fillId="13" borderId="0" xfId="1" applyFont="1" applyFill="1" applyBorder="1" applyAlignment="1" applyProtection="1">
      <alignment vertical="center"/>
    </xf>
    <xf numFmtId="0" fontId="88" fillId="13" borderId="0" xfId="1" applyFont="1" applyFill="1" applyBorder="1" applyAlignment="1" applyProtection="1">
      <alignment horizontal="left" vertical="center"/>
    </xf>
    <xf numFmtId="0" fontId="63" fillId="13" borderId="0" xfId="1" applyFont="1" applyFill="1" applyBorder="1" applyAlignment="1" applyProtection="1">
      <alignment horizontal="right" vertical="center"/>
    </xf>
    <xf numFmtId="0" fontId="82" fillId="13" borderId="0" xfId="1" applyFont="1" applyFill="1" applyBorder="1" applyAlignment="1" applyProtection="1">
      <alignment horizontal="center" vertical="center"/>
    </xf>
    <xf numFmtId="0" fontId="74" fillId="13" borderId="0" xfId="1" applyFont="1" applyFill="1" applyBorder="1" applyAlignment="1" applyProtection="1">
      <alignment horizontal="left" vertical="center"/>
    </xf>
    <xf numFmtId="0" fontId="63" fillId="13" borderId="0" xfId="1" applyFont="1" applyFill="1" applyBorder="1" applyAlignment="1" applyProtection="1">
      <alignment horizontal="left" vertical="center"/>
    </xf>
    <xf numFmtId="0" fontId="89" fillId="13" borderId="0" xfId="1" applyFont="1" applyFill="1" applyBorder="1" applyAlignment="1" applyProtection="1">
      <alignment vertical="center"/>
    </xf>
    <xf numFmtId="0" fontId="63" fillId="14" borderId="0" xfId="1" applyFont="1" applyFill="1" applyBorder="1" applyAlignment="1" applyProtection="1">
      <alignment vertical="center"/>
    </xf>
    <xf numFmtId="0" fontId="60" fillId="14" borderId="0" xfId="1" applyFont="1" applyFill="1" applyBorder="1" applyAlignment="1" applyProtection="1">
      <alignment horizontal="left" vertical="center"/>
    </xf>
    <xf numFmtId="0" fontId="90" fillId="14" borderId="0" xfId="1" applyFont="1" applyFill="1" applyBorder="1" applyAlignment="1" applyProtection="1">
      <alignment horizontal="left" vertical="center"/>
    </xf>
    <xf numFmtId="0" fontId="63" fillId="14" borderId="0" xfId="1" applyFont="1" applyFill="1" applyBorder="1" applyAlignment="1" applyProtection="1">
      <alignment horizontal="right" vertical="center"/>
    </xf>
    <xf numFmtId="0" fontId="82" fillId="14" borderId="0" xfId="1" applyFont="1" applyFill="1" applyBorder="1" applyAlignment="1" applyProtection="1">
      <alignment horizontal="center" vertical="center"/>
    </xf>
    <xf numFmtId="0" fontId="61" fillId="14" borderId="0" xfId="1" applyFont="1" applyFill="1" applyBorder="1" applyAlignment="1" applyProtection="1">
      <alignment vertical="center"/>
    </xf>
    <xf numFmtId="0" fontId="43" fillId="11" borderId="0" xfId="0" applyFont="1" applyFill="1" applyAlignment="1">
      <alignment vertical="center"/>
    </xf>
    <xf numFmtId="0" fontId="42" fillId="11" borderId="0" xfId="1" applyFont="1" applyFill="1" applyAlignment="1" applyProtection="1">
      <alignment horizontal="left" vertical="center"/>
    </xf>
    <xf numFmtId="0" fontId="78" fillId="11" borderId="0" xfId="1" applyFont="1" applyFill="1" applyAlignment="1" applyProtection="1">
      <alignment horizontal="center" vertical="center"/>
    </xf>
    <xf numFmtId="0" fontId="61" fillId="15" borderId="0" xfId="1" applyFont="1" applyFill="1" applyBorder="1" applyAlignment="1" applyProtection="1">
      <alignment vertical="center"/>
    </xf>
    <xf numFmtId="0" fontId="60" fillId="15" borderId="0" xfId="1" applyFont="1" applyFill="1" applyBorder="1" applyAlignment="1" applyProtection="1">
      <alignment horizontal="left" vertical="center"/>
    </xf>
    <xf numFmtId="0" fontId="91" fillId="15" borderId="0" xfId="1" applyFont="1" applyFill="1" applyBorder="1" applyAlignment="1" applyProtection="1">
      <alignment horizontal="left" vertical="center"/>
    </xf>
    <xf numFmtId="0" fontId="63" fillId="15" borderId="0" xfId="1" applyFont="1" applyFill="1" applyBorder="1" applyAlignment="1" applyProtection="1">
      <alignment horizontal="right" vertical="center"/>
    </xf>
    <xf numFmtId="0" fontId="82" fillId="15" borderId="0" xfId="1" applyFont="1" applyFill="1" applyBorder="1" applyAlignment="1" applyProtection="1">
      <alignment horizontal="center" vertical="center"/>
    </xf>
    <xf numFmtId="0" fontId="92" fillId="15" borderId="0" xfId="1" applyFont="1" applyFill="1" applyBorder="1" applyAlignment="1" applyProtection="1">
      <alignment horizontal="left" vertical="center"/>
    </xf>
    <xf numFmtId="0" fontId="51" fillId="15" borderId="0" xfId="1" applyFont="1" applyFill="1" applyBorder="1" applyAlignment="1" applyProtection="1">
      <alignment vertical="center"/>
    </xf>
    <xf numFmtId="0" fontId="63" fillId="15" borderId="0" xfId="1" applyFont="1" applyFill="1" applyBorder="1" applyAlignment="1" applyProtection="1">
      <alignment vertical="center"/>
    </xf>
    <xf numFmtId="0" fontId="93" fillId="3" borderId="0" xfId="1" applyFont="1" applyFill="1" applyBorder="1" applyAlignment="1" applyProtection="1">
      <alignment vertical="center"/>
    </xf>
    <xf numFmtId="0" fontId="61" fillId="9" borderId="0" xfId="1" applyFont="1" applyFill="1" applyBorder="1" applyAlignment="1" applyProtection="1">
      <alignment vertical="center"/>
    </xf>
    <xf numFmtId="0" fontId="60" fillId="9" borderId="0" xfId="1" applyFont="1" applyFill="1" applyBorder="1" applyAlignment="1" applyProtection="1">
      <alignment horizontal="left" vertical="center"/>
    </xf>
    <xf numFmtId="0" fontId="87" fillId="9" borderId="0" xfId="1" applyFont="1" applyFill="1" applyBorder="1" applyAlignment="1" applyProtection="1">
      <alignment horizontal="left" vertical="center"/>
    </xf>
    <xf numFmtId="0" fontId="63" fillId="9" borderId="0" xfId="1" applyFont="1" applyFill="1" applyBorder="1" applyAlignment="1" applyProtection="1">
      <alignment horizontal="right" vertical="center"/>
    </xf>
    <xf numFmtId="0" fontId="82" fillId="9" borderId="0" xfId="1" applyFont="1" applyFill="1" applyBorder="1" applyAlignment="1" applyProtection="1">
      <alignment horizontal="center" vertical="center"/>
    </xf>
    <xf numFmtId="0" fontId="94" fillId="5" borderId="0" xfId="0" applyFont="1" applyFill="1"/>
    <xf numFmtId="0" fontId="94" fillId="5" borderId="0" xfId="0" applyFont="1" applyFill="1" applyAlignment="1">
      <alignment horizontal="left"/>
    </xf>
    <xf numFmtId="0" fontId="78" fillId="5" borderId="0" xfId="0" applyFont="1" applyFill="1"/>
    <xf numFmtId="0" fontId="78" fillId="5" borderId="0" xfId="0" applyFont="1" applyFill="1" applyAlignment="1">
      <alignment horizontal="center"/>
    </xf>
    <xf numFmtId="0" fontId="51" fillId="0" borderId="0" xfId="0" applyFont="1" applyAlignment="1">
      <alignment vertical="center"/>
    </xf>
    <xf numFmtId="0" fontId="61" fillId="16" borderId="0" xfId="1" applyFont="1" applyFill="1" applyBorder="1" applyAlignment="1" applyProtection="1">
      <alignment vertical="center"/>
    </xf>
    <xf numFmtId="0" fontId="60" fillId="16" borderId="0" xfId="1" applyFont="1" applyFill="1" applyBorder="1" applyAlignment="1" applyProtection="1">
      <alignment horizontal="left" vertical="center"/>
    </xf>
    <xf numFmtId="0" fontId="95" fillId="17" borderId="0" xfId="1" applyFont="1" applyFill="1" applyBorder="1" applyAlignment="1" applyProtection="1">
      <alignment horizontal="left" vertical="center"/>
    </xf>
    <xf numFmtId="0" fontId="63" fillId="16" borderId="0" xfId="1" applyFont="1" applyFill="1" applyBorder="1" applyAlignment="1" applyProtection="1">
      <alignment horizontal="right" vertical="center"/>
    </xf>
    <xf numFmtId="0" fontId="82" fillId="17" borderId="0" xfId="1" applyFont="1" applyFill="1" applyBorder="1" applyAlignment="1" applyProtection="1">
      <alignment horizontal="center" vertical="center"/>
    </xf>
    <xf numFmtId="0" fontId="22" fillId="0" borderId="0" xfId="1" applyFont="1" applyFill="1" applyBorder="1" applyAlignment="1" applyProtection="1">
      <alignment vertical="center"/>
    </xf>
    <xf numFmtId="0" fontId="82" fillId="16" borderId="0" xfId="1" applyFont="1" applyFill="1" applyBorder="1" applyAlignment="1" applyProtection="1">
      <alignment horizontal="center" vertical="center"/>
    </xf>
    <xf numFmtId="0" fontId="61" fillId="16" borderId="0" xfId="1" applyFont="1" applyFill="1" applyBorder="1" applyAlignment="1" applyProtection="1">
      <alignment horizontal="left" vertical="center"/>
    </xf>
    <xf numFmtId="0" fontId="63" fillId="16" borderId="0" xfId="1" applyFont="1" applyFill="1" applyBorder="1" applyAlignment="1" applyProtection="1">
      <alignment horizontal="left" vertical="center"/>
    </xf>
    <xf numFmtId="0" fontId="51" fillId="0" borderId="0" xfId="0" applyFont="1" applyBorder="1" applyAlignment="1">
      <alignment horizontal="left" vertical="center"/>
    </xf>
    <xf numFmtId="0" fontId="63" fillId="18" borderId="0" xfId="1" applyFont="1" applyFill="1" applyBorder="1" applyAlignment="1" applyProtection="1">
      <alignment vertical="center"/>
    </xf>
    <xf numFmtId="0" fontId="60" fillId="18" borderId="0" xfId="1" applyFont="1" applyFill="1" applyBorder="1" applyAlignment="1" applyProtection="1">
      <alignment horizontal="left" vertical="center"/>
    </xf>
    <xf numFmtId="0" fontId="96" fillId="18" borderId="0" xfId="1" applyFont="1" applyFill="1" applyBorder="1" applyAlignment="1" applyProtection="1">
      <alignment horizontal="left" vertical="center"/>
    </xf>
    <xf numFmtId="0" fontId="63" fillId="18" borderId="0" xfId="1" applyFont="1" applyFill="1" applyBorder="1" applyAlignment="1" applyProtection="1">
      <alignment horizontal="right" vertical="center"/>
    </xf>
    <xf numFmtId="0" fontId="82" fillId="18" borderId="0" xfId="1" applyFont="1" applyFill="1" applyBorder="1" applyAlignment="1" applyProtection="1">
      <alignment horizontal="center" vertical="center"/>
    </xf>
    <xf numFmtId="0" fontId="61" fillId="18" borderId="0" xfId="1" applyFont="1" applyFill="1" applyBorder="1" applyAlignment="1" applyProtection="1">
      <alignment vertical="center"/>
    </xf>
    <xf numFmtId="0" fontId="61" fillId="2" borderId="0" xfId="1" applyFont="1" applyFill="1" applyBorder="1" applyAlignment="1" applyProtection="1">
      <alignment vertical="center"/>
    </xf>
    <xf numFmtId="0" fontId="60" fillId="2" borderId="0" xfId="1" applyFont="1" applyFill="1" applyBorder="1" applyAlignment="1" applyProtection="1">
      <alignment horizontal="left" vertical="center"/>
    </xf>
    <xf numFmtId="0" fontId="97" fillId="19" borderId="0" xfId="1" applyFont="1" applyFill="1" applyBorder="1" applyAlignment="1" applyProtection="1">
      <alignment horizontal="left" vertical="center"/>
    </xf>
    <xf numFmtId="0" fontId="63" fillId="2" borderId="0" xfId="1" applyFont="1" applyFill="1" applyBorder="1" applyAlignment="1" applyProtection="1">
      <alignment horizontal="right" vertical="center"/>
    </xf>
    <xf numFmtId="0" fontId="82" fillId="2" borderId="0" xfId="1" applyFont="1" applyFill="1" applyBorder="1" applyAlignment="1" applyProtection="1">
      <alignment horizontal="center" vertical="center"/>
    </xf>
    <xf numFmtId="0" fontId="61" fillId="2" borderId="0" xfId="1" applyFont="1" applyFill="1" applyBorder="1" applyAlignment="1" applyProtection="1">
      <alignment horizontal="left" vertical="center"/>
    </xf>
    <xf numFmtId="0" fontId="98" fillId="2" borderId="0" xfId="1" applyFont="1" applyFill="1" applyBorder="1" applyAlignment="1" applyProtection="1">
      <alignment horizontal="left" vertical="center"/>
    </xf>
    <xf numFmtId="0" fontId="99" fillId="19" borderId="0" xfId="1" applyFont="1" applyFill="1" applyBorder="1" applyAlignment="1" applyProtection="1">
      <alignment horizontal="left" vertical="center"/>
    </xf>
    <xf numFmtId="0" fontId="63" fillId="20" borderId="0" xfId="1" applyFont="1" applyFill="1" applyBorder="1" applyAlignment="1" applyProtection="1">
      <alignment vertical="center"/>
    </xf>
    <xf numFmtId="0" fontId="60" fillId="20" borderId="0" xfId="1" applyFont="1" applyFill="1" applyBorder="1" applyAlignment="1" applyProtection="1">
      <alignment horizontal="left" vertical="center"/>
    </xf>
    <xf numFmtId="0" fontId="63" fillId="20" borderId="0" xfId="1" applyFont="1" applyFill="1" applyBorder="1" applyAlignment="1" applyProtection="1">
      <alignment horizontal="right" vertical="center"/>
    </xf>
    <xf numFmtId="0" fontId="82" fillId="20" borderId="0" xfId="1" applyFont="1" applyFill="1" applyBorder="1" applyAlignment="1" applyProtection="1">
      <alignment horizontal="center" vertical="center"/>
    </xf>
    <xf numFmtId="0" fontId="61" fillId="20" borderId="0" xfId="1" applyFont="1" applyFill="1" applyBorder="1" applyAlignment="1" applyProtection="1">
      <alignment vertical="center"/>
    </xf>
    <xf numFmtId="0" fontId="43" fillId="5" borderId="0" xfId="1" applyFont="1" applyFill="1" applyBorder="1" applyAlignment="1" applyProtection="1">
      <alignment horizontal="left" vertical="center"/>
    </xf>
    <xf numFmtId="0" fontId="94" fillId="5" borderId="0" xfId="1" applyFont="1" applyFill="1" applyBorder="1" applyAlignment="1" applyProtection="1">
      <alignment horizontal="left" vertical="center"/>
    </xf>
    <xf numFmtId="0" fontId="48" fillId="5" borderId="0" xfId="1" applyFont="1" applyFill="1" applyBorder="1" applyAlignment="1" applyProtection="1">
      <alignment horizontal="right" vertical="center"/>
    </xf>
    <xf numFmtId="0" fontId="61" fillId="3" borderId="0" xfId="1" applyFont="1" applyFill="1" applyBorder="1" applyAlignment="1" applyProtection="1">
      <alignment horizontal="left" vertical="center"/>
    </xf>
    <xf numFmtId="0" fontId="60" fillId="3" borderId="0" xfId="1" applyFont="1" applyFill="1" applyBorder="1" applyAlignment="1" applyProtection="1">
      <alignment horizontal="left" vertical="center"/>
    </xf>
    <xf numFmtId="0" fontId="63" fillId="3" borderId="0" xfId="1" applyFont="1" applyFill="1" applyBorder="1" applyAlignment="1" applyProtection="1">
      <alignment horizontal="right" vertical="center"/>
    </xf>
    <xf numFmtId="0" fontId="51" fillId="3" borderId="0" xfId="0" applyFont="1" applyFill="1" applyBorder="1" applyAlignment="1">
      <alignment horizontal="left" vertical="center"/>
    </xf>
    <xf numFmtId="0" fontId="14" fillId="3" borderId="0" xfId="0" applyFont="1" applyFill="1" applyBorder="1" applyAlignment="1">
      <alignment vertical="center"/>
    </xf>
    <xf numFmtId="0" fontId="19" fillId="3" borderId="0" xfId="2" applyFont="1" applyFill="1" applyAlignment="1">
      <alignment vertical="center"/>
    </xf>
    <xf numFmtId="0" fontId="42" fillId="5" borderId="0" xfId="1" applyFont="1" applyFill="1" applyAlignment="1" applyProtection="1">
      <alignment vertical="center"/>
    </xf>
    <xf numFmtId="0" fontId="42" fillId="5" borderId="0" xfId="1" applyFont="1" applyFill="1" applyAlignment="1" applyProtection="1">
      <alignment horizontal="left" vertical="center"/>
    </xf>
    <xf numFmtId="0" fontId="78" fillId="5" borderId="0" xfId="1" applyFont="1" applyFill="1" applyAlignment="1" applyProtection="1">
      <alignment horizontal="center" vertical="center"/>
    </xf>
    <xf numFmtId="0" fontId="100" fillId="0" borderId="0" xfId="1" applyFont="1" applyAlignment="1" applyProtection="1">
      <alignment vertical="center"/>
    </xf>
    <xf numFmtId="0" fontId="101" fillId="7" borderId="0" xfId="1" applyFont="1" applyFill="1" applyBorder="1" applyAlignment="1" applyProtection="1">
      <alignment vertical="top"/>
    </xf>
    <xf numFmtId="0" fontId="102" fillId="21" borderId="0" xfId="1" applyFont="1" applyFill="1" applyBorder="1" applyAlignment="1" applyProtection="1">
      <alignment horizontal="left" vertical="top" wrapText="1"/>
    </xf>
    <xf numFmtId="0" fontId="63" fillId="7" borderId="0" xfId="1" applyFont="1" applyFill="1" applyBorder="1" applyAlignment="1" applyProtection="1">
      <alignment horizontal="right" vertical="center"/>
    </xf>
    <xf numFmtId="0" fontId="82" fillId="7" borderId="0" xfId="1" applyFont="1" applyFill="1" applyBorder="1" applyAlignment="1" applyProtection="1">
      <alignment horizontal="center" vertical="center"/>
    </xf>
    <xf numFmtId="0" fontId="51" fillId="7" borderId="0" xfId="1" applyFont="1" applyFill="1" applyAlignment="1" applyProtection="1">
      <alignment vertical="top"/>
    </xf>
    <xf numFmtId="0" fontId="103" fillId="7" borderId="0" xfId="0" applyFont="1" applyFill="1"/>
    <xf numFmtId="0" fontId="103" fillId="7" borderId="0" xfId="0" applyFont="1" applyFill="1" applyAlignment="1">
      <alignment horizontal="center"/>
    </xf>
    <xf numFmtId="0" fontId="61" fillId="7" borderId="0" xfId="1" applyFont="1" applyFill="1" applyAlignment="1" applyProtection="1">
      <alignment horizontal="left" vertical="top"/>
    </xf>
    <xf numFmtId="0" fontId="74" fillId="7" borderId="0" xfId="1" applyFont="1" applyFill="1" applyBorder="1" applyAlignment="1" applyProtection="1">
      <alignment horizontal="left" vertical="top"/>
    </xf>
    <xf numFmtId="0" fontId="51" fillId="7" borderId="0" xfId="1" applyFont="1" applyFill="1" applyBorder="1" applyAlignment="1" applyProtection="1">
      <alignment horizontal="left" vertical="center"/>
    </xf>
    <xf numFmtId="0" fontId="74" fillId="7" borderId="0" xfId="1" applyFont="1" applyFill="1" applyBorder="1" applyAlignment="1" applyProtection="1">
      <alignment vertical="top" wrapText="1"/>
    </xf>
    <xf numFmtId="0" fontId="104" fillId="7" borderId="0" xfId="1" applyFont="1" applyFill="1" applyBorder="1" applyAlignment="1" applyProtection="1">
      <alignment horizontal="left" vertical="center"/>
    </xf>
    <xf numFmtId="0" fontId="103" fillId="7" borderId="0" xfId="1" applyFont="1" applyFill="1" applyBorder="1" applyAlignment="1" applyProtection="1">
      <alignment horizontal="center" vertical="center"/>
    </xf>
    <xf numFmtId="0" fontId="105" fillId="7" borderId="0" xfId="1" applyFont="1" applyFill="1" applyBorder="1" applyAlignment="1" applyProtection="1">
      <alignment horizontal="left" vertical="center"/>
    </xf>
    <xf numFmtId="0" fontId="74" fillId="7" borderId="0" xfId="1" applyFont="1" applyFill="1" applyBorder="1" applyAlignment="1" applyProtection="1">
      <alignment vertical="center" wrapText="1"/>
    </xf>
    <xf numFmtId="0" fontId="63" fillId="7" borderId="0" xfId="1" applyFont="1" applyFill="1" applyBorder="1" applyAlignment="1" applyProtection="1">
      <alignment horizontal="left" vertical="center"/>
    </xf>
    <xf numFmtId="0" fontId="63" fillId="3" borderId="0" xfId="1" applyFont="1" applyFill="1" applyBorder="1" applyAlignment="1" applyProtection="1">
      <alignment horizontal="left" vertical="center"/>
    </xf>
    <xf numFmtId="0" fontId="14" fillId="3" borderId="0" xfId="0" applyFont="1" applyFill="1" applyAlignment="1">
      <alignment vertical="center"/>
    </xf>
    <xf numFmtId="0" fontId="12" fillId="11" borderId="0" xfId="1" applyFont="1" applyFill="1" applyBorder="1" applyAlignment="1" applyProtection="1">
      <alignment horizontal="left" vertical="center"/>
    </xf>
    <xf numFmtId="0" fontId="43" fillId="11" borderId="0" xfId="1" applyFont="1" applyFill="1" applyBorder="1" applyAlignment="1" applyProtection="1">
      <alignment horizontal="left" vertical="center"/>
    </xf>
    <xf numFmtId="0" fontId="48" fillId="11" borderId="0" xfId="1" applyFont="1" applyFill="1" applyBorder="1" applyAlignment="1" applyProtection="1">
      <alignment horizontal="left" vertical="center"/>
    </xf>
    <xf numFmtId="0" fontId="78" fillId="11" borderId="0" xfId="1" applyFont="1" applyFill="1" applyBorder="1" applyAlignment="1" applyProtection="1">
      <alignment horizontal="center" vertical="center"/>
    </xf>
    <xf numFmtId="0" fontId="61" fillId="0" borderId="0" xfId="1" applyFont="1" applyAlignment="1" applyProtection="1">
      <alignment horizontal="left" vertical="center"/>
    </xf>
    <xf numFmtId="0" fontId="61" fillId="0" borderId="0" xfId="1" applyFont="1" applyAlignment="1" applyProtection="1">
      <alignment vertical="center"/>
    </xf>
    <xf numFmtId="0" fontId="63" fillId="0" borderId="0" xfId="1" applyFont="1" applyAlignment="1" applyProtection="1">
      <alignment vertical="center"/>
    </xf>
    <xf numFmtId="0" fontId="82" fillId="0" borderId="0" xfId="1" applyFont="1" applyAlignment="1" applyProtection="1">
      <alignment horizontal="center" vertical="center"/>
    </xf>
    <xf numFmtId="0" fontId="14" fillId="0" borderId="0" xfId="0" applyFont="1" applyFill="1" applyAlignment="1">
      <alignment vertical="center" wrapText="1"/>
    </xf>
    <xf numFmtId="0" fontId="43" fillId="22" borderId="0" xfId="0" applyFont="1" applyFill="1" applyAlignment="1">
      <alignment vertical="center"/>
    </xf>
    <xf numFmtId="0" fontId="59" fillId="0" borderId="0" xfId="0" applyFont="1" applyFill="1" applyAlignment="1">
      <alignment horizontal="center" vertical="center"/>
    </xf>
    <xf numFmtId="0" fontId="108" fillId="2" borderId="0" xfId="1" applyFont="1" applyFill="1" applyBorder="1" applyAlignment="1" applyProtection="1">
      <alignment horizontal="left" vertical="center"/>
    </xf>
    <xf numFmtId="0" fontId="109" fillId="0" borderId="0" xfId="0" applyFont="1" applyFill="1" applyAlignment="1">
      <alignment horizontal="center" vertical="center"/>
    </xf>
    <xf numFmtId="0" fontId="108" fillId="2" borderId="0" xfId="1" applyFont="1" applyFill="1" applyBorder="1" applyAlignment="1" applyProtection="1">
      <alignment horizontal="center" vertical="center"/>
    </xf>
    <xf numFmtId="0" fontId="108" fillId="7" borderId="0" xfId="1" applyFont="1" applyFill="1" applyBorder="1" applyAlignment="1" applyProtection="1">
      <alignment horizontal="center" vertical="center"/>
    </xf>
    <xf numFmtId="0" fontId="110" fillId="0" borderId="0" xfId="0" applyFont="1" applyFill="1" applyAlignment="1">
      <alignment vertical="center"/>
    </xf>
    <xf numFmtId="0" fontId="110" fillId="0" borderId="0" xfId="0" applyFont="1" applyFill="1" applyAlignment="1">
      <alignment horizontal="center" vertical="center" wrapText="1"/>
    </xf>
    <xf numFmtId="0" fontId="111" fillId="3" borderId="0" xfId="1" applyFont="1" applyFill="1" applyBorder="1" applyAlignment="1" applyProtection="1">
      <alignment vertical="center"/>
    </xf>
    <xf numFmtId="0" fontId="112" fillId="0" borderId="0" xfId="1" applyFont="1" applyAlignment="1" applyProtection="1">
      <alignment vertical="center"/>
    </xf>
    <xf numFmtId="0" fontId="113" fillId="0" borderId="0" xfId="0" applyFont="1" applyFill="1" applyAlignment="1">
      <alignment vertical="center"/>
    </xf>
    <xf numFmtId="0" fontId="113" fillId="0" borderId="0" xfId="0" applyFont="1" applyFill="1" applyBorder="1" applyAlignment="1">
      <alignment vertical="center"/>
    </xf>
    <xf numFmtId="0" fontId="114" fillId="0" borderId="0" xfId="2" applyFont="1" applyFill="1" applyAlignment="1">
      <alignment vertical="center"/>
    </xf>
    <xf numFmtId="0" fontId="115" fillId="13" borderId="0" xfId="1" applyFont="1" applyFill="1" applyBorder="1" applyAlignment="1" applyProtection="1">
      <alignment vertical="center"/>
    </xf>
    <xf numFmtId="0" fontId="116" fillId="13" borderId="0" xfId="1" applyFont="1" applyFill="1" applyBorder="1" applyAlignment="1" applyProtection="1">
      <alignment horizontal="left" vertical="center"/>
    </xf>
    <xf numFmtId="0" fontId="105" fillId="14" borderId="0" xfId="1" applyFont="1" applyFill="1" applyBorder="1" applyAlignment="1" applyProtection="1">
      <alignment horizontal="left" vertical="center"/>
    </xf>
    <xf numFmtId="0" fontId="105" fillId="15" borderId="0" xfId="1" applyFont="1" applyFill="1" applyBorder="1" applyAlignment="1" applyProtection="1">
      <alignment horizontal="left" vertical="center"/>
    </xf>
    <xf numFmtId="0" fontId="105" fillId="9" borderId="0" xfId="1" applyFont="1" applyFill="1" applyBorder="1" applyAlignment="1" applyProtection="1">
      <alignment horizontal="left" vertical="center"/>
    </xf>
    <xf numFmtId="0" fontId="117" fillId="0" borderId="0" xfId="0" applyFont="1" applyAlignment="1">
      <alignment vertical="center"/>
    </xf>
    <xf numFmtId="0" fontId="105" fillId="16" borderId="0" xfId="1" applyFont="1" applyFill="1" applyBorder="1" applyAlignment="1" applyProtection="1">
      <alignment horizontal="left" vertical="center"/>
    </xf>
    <xf numFmtId="0" fontId="118" fillId="0" borderId="0" xfId="1" applyFont="1" applyFill="1" applyBorder="1" applyAlignment="1" applyProtection="1">
      <alignment vertical="center"/>
    </xf>
    <xf numFmtId="0" fontId="105" fillId="18" borderId="0" xfId="1" applyFont="1" applyFill="1" applyBorder="1" applyAlignment="1" applyProtection="1">
      <alignment horizontal="left" vertical="center"/>
    </xf>
    <xf numFmtId="0" fontId="112" fillId="0" borderId="0" xfId="1" applyFont="1" applyFill="1" applyAlignment="1" applyProtection="1">
      <alignment vertical="center"/>
    </xf>
    <xf numFmtId="0" fontId="105" fillId="2" borderId="0" xfId="1" applyFont="1" applyFill="1" applyBorder="1" applyAlignment="1" applyProtection="1">
      <alignment horizontal="left" vertical="center"/>
    </xf>
    <xf numFmtId="0" fontId="105" fillId="20" borderId="0" xfId="1" applyFont="1" applyFill="1" applyBorder="1" applyAlignment="1" applyProtection="1">
      <alignment horizontal="left" vertical="center"/>
    </xf>
    <xf numFmtId="0" fontId="105" fillId="3" borderId="0" xfId="1" applyFont="1" applyFill="1" applyBorder="1" applyAlignment="1" applyProtection="1">
      <alignment horizontal="left" vertical="center"/>
    </xf>
    <xf numFmtId="0" fontId="115" fillId="18" borderId="0" xfId="1" applyFont="1" applyFill="1" applyBorder="1" applyAlignment="1" applyProtection="1">
      <alignment vertical="center"/>
    </xf>
    <xf numFmtId="0" fontId="115" fillId="3" borderId="0" xfId="1" applyFont="1" applyFill="1" applyBorder="1" applyAlignment="1" applyProtection="1">
      <alignment horizontal="left" vertical="center"/>
    </xf>
    <xf numFmtId="0" fontId="113" fillId="3" borderId="0" xfId="0" applyFont="1" applyFill="1" applyBorder="1" applyAlignment="1">
      <alignment vertical="center"/>
    </xf>
    <xf numFmtId="0" fontId="114" fillId="3" borderId="0" xfId="2" applyFont="1" applyFill="1" applyAlignment="1">
      <alignment vertical="center"/>
    </xf>
    <xf numFmtId="0" fontId="119" fillId="7" borderId="0" xfId="1" applyFont="1" applyFill="1" applyBorder="1" applyAlignment="1" applyProtection="1">
      <alignment vertical="top"/>
    </xf>
    <xf numFmtId="0" fontId="116" fillId="7" borderId="0" xfId="1" applyFont="1" applyFill="1" applyBorder="1" applyAlignment="1" applyProtection="1">
      <alignment horizontal="left" vertical="top" wrapText="1"/>
    </xf>
    <xf numFmtId="0" fontId="120" fillId="7" borderId="0" xfId="1" applyFont="1" applyFill="1" applyAlignment="1" applyProtection="1">
      <alignment vertical="top"/>
    </xf>
    <xf numFmtId="0" fontId="120" fillId="7" borderId="0" xfId="1" applyFont="1" applyFill="1" applyBorder="1" applyAlignment="1" applyProtection="1">
      <alignment horizontal="left" vertical="center"/>
    </xf>
    <xf numFmtId="0" fontId="115" fillId="7" borderId="0" xfId="1" applyFont="1" applyFill="1" applyBorder="1" applyAlignment="1" applyProtection="1">
      <alignment horizontal="left" vertical="center"/>
    </xf>
    <xf numFmtId="0" fontId="116" fillId="7" borderId="0" xfId="1" applyFont="1" applyFill="1" applyBorder="1" applyAlignment="1" applyProtection="1">
      <alignment horizontal="left" vertical="center" wrapText="1"/>
    </xf>
    <xf numFmtId="0" fontId="113" fillId="3" borderId="0" xfId="0" applyFont="1" applyFill="1" applyAlignment="1">
      <alignment vertical="center"/>
    </xf>
    <xf numFmtId="0" fontId="108" fillId="0" borderId="0" xfId="1" applyFont="1" applyFill="1" applyBorder="1" applyAlignment="1" applyProtection="1">
      <alignment horizontal="left" vertical="center"/>
    </xf>
    <xf numFmtId="0" fontId="115" fillId="0" borderId="0" xfId="1" applyFont="1" applyFill="1" applyBorder="1" applyAlignment="1" applyProtection="1">
      <alignment horizontal="left" vertical="center"/>
    </xf>
    <xf numFmtId="0" fontId="115" fillId="0" borderId="0" xfId="1" applyFont="1" applyAlignment="1" applyProtection="1">
      <alignment vertical="center"/>
    </xf>
    <xf numFmtId="0" fontId="115" fillId="0" borderId="0" xfId="1" applyFont="1" applyAlignment="1" applyProtection="1">
      <alignment horizontal="left" vertical="center"/>
    </xf>
    <xf numFmtId="0" fontId="113" fillId="0" borderId="0" xfId="0" applyFont="1" applyFill="1" applyAlignment="1">
      <alignment horizontal="left" vertical="center" wrapText="1"/>
    </xf>
    <xf numFmtId="0" fontId="121" fillId="22" borderId="0" xfId="0" applyFont="1" applyFill="1" applyAlignment="1">
      <alignment horizontal="center" vertical="center"/>
    </xf>
    <xf numFmtId="0" fontId="122" fillId="22" borderId="0" xfId="0" applyFont="1" applyFill="1" applyAlignment="1">
      <alignment horizontal="center" vertical="center"/>
    </xf>
    <xf numFmtId="0" fontId="21" fillId="0" borderId="0" xfId="0" applyFont="1" applyAlignment="1">
      <alignment vertical="center"/>
    </xf>
    <xf numFmtId="0" fontId="130" fillId="0" borderId="0" xfId="0" applyFont="1" applyAlignment="1">
      <alignment vertical="center"/>
    </xf>
    <xf numFmtId="0" fontId="21" fillId="0" borderId="0" xfId="0" applyFont="1" applyAlignment="1">
      <alignment horizontal="left" vertical="center" wrapText="1"/>
    </xf>
    <xf numFmtId="0" fontId="21" fillId="0" borderId="0" xfId="0" quotePrefix="1" applyFont="1" applyAlignment="1">
      <alignment vertical="center"/>
    </xf>
    <xf numFmtId="0" fontId="94" fillId="8" borderId="0" xfId="0" applyFont="1" applyFill="1" applyAlignment="1">
      <alignment vertical="center"/>
    </xf>
    <xf numFmtId="0" fontId="59" fillId="0" borderId="0" xfId="0" applyFont="1" applyAlignment="1">
      <alignment vertical="center"/>
    </xf>
    <xf numFmtId="0" fontId="59" fillId="0" borderId="0" xfId="0" applyFont="1" applyAlignment="1">
      <alignment horizontal="left" vertical="center"/>
    </xf>
    <xf numFmtId="0" fontId="21" fillId="0" borderId="0" xfId="0" applyFont="1" applyAlignment="1">
      <alignment horizontal="left" vertical="center"/>
    </xf>
    <xf numFmtId="0" fontId="94" fillId="8" borderId="0" xfId="0" applyFont="1" applyFill="1"/>
    <xf numFmtId="0" fontId="50" fillId="0" borderId="0" xfId="0" applyFont="1" applyAlignment="1">
      <alignment horizontal="left" vertical="center" wrapText="1"/>
    </xf>
    <xf numFmtId="0" fontId="133" fillId="0" borderId="0" xfId="0" applyFont="1" applyAlignment="1">
      <alignment horizontal="left" vertical="top"/>
    </xf>
    <xf numFmtId="0" fontId="133" fillId="0" borderId="0" xfId="0" applyFont="1" applyAlignment="1">
      <alignment horizontal="left" vertical="center"/>
    </xf>
    <xf numFmtId="0" fontId="134" fillId="0" borderId="0" xfId="0" applyFont="1" applyAlignment="1">
      <alignment vertical="center"/>
    </xf>
    <xf numFmtId="0" fontId="133" fillId="0" borderId="0" xfId="0" quotePrefix="1" applyFont="1" applyAlignment="1">
      <alignment vertical="center"/>
    </xf>
    <xf numFmtId="0" fontId="134" fillId="0" borderId="0" xfId="0" applyFont="1" applyAlignment="1">
      <alignment horizontal="left" vertical="center" wrapText="1"/>
    </xf>
    <xf numFmtId="0" fontId="133" fillId="0" borderId="0" xfId="0" quotePrefix="1" applyFont="1" applyAlignment="1">
      <alignment horizontal="left" vertical="center"/>
    </xf>
    <xf numFmtId="0" fontId="134" fillId="0" borderId="0" xfId="0" applyFont="1" applyAlignment="1">
      <alignment horizontal="left" vertical="center"/>
    </xf>
    <xf numFmtId="0" fontId="21" fillId="0" borderId="0" xfId="0" applyFont="1" applyAlignment="1">
      <alignment vertical="center" wrapText="1"/>
    </xf>
    <xf numFmtId="0" fontId="48" fillId="8" borderId="0" xfId="0" applyFont="1" applyFill="1" applyAlignment="1">
      <alignment horizontal="left" vertical="center"/>
    </xf>
    <xf numFmtId="0" fontId="135" fillId="0" borderId="0" xfId="1" applyFont="1" applyAlignment="1" applyProtection="1">
      <alignment horizontal="left" vertical="center"/>
    </xf>
    <xf numFmtId="0" fontId="7" fillId="0" borderId="0" xfId="7" applyAlignment="1">
      <alignment vertical="center"/>
    </xf>
    <xf numFmtId="0" fontId="7" fillId="0" borderId="0" xfId="7" applyAlignment="1">
      <alignment horizontal="center" vertical="center"/>
    </xf>
    <xf numFmtId="0" fontId="17" fillId="0" borderId="0" xfId="8" applyFont="1" applyAlignment="1">
      <alignment vertical="center"/>
    </xf>
    <xf numFmtId="0" fontId="1" fillId="0" borderId="0" xfId="9" applyAlignment="1">
      <alignment vertical="center"/>
    </xf>
    <xf numFmtId="0" fontId="1" fillId="0" borderId="0" xfId="9" applyBorder="1" applyAlignment="1">
      <alignment vertical="center"/>
    </xf>
    <xf numFmtId="0" fontId="127" fillId="3" borderId="0" xfId="8" applyFont="1" applyFill="1" applyBorder="1" applyAlignment="1">
      <alignment vertical="center" wrapText="1"/>
    </xf>
    <xf numFmtId="0" fontId="17" fillId="0" borderId="0" xfId="8" applyFont="1" applyAlignment="1">
      <alignment horizontal="center" vertical="center"/>
    </xf>
    <xf numFmtId="0" fontId="17" fillId="3" borderId="0" xfId="8" applyFont="1" applyFill="1" applyAlignment="1">
      <alignment vertical="center"/>
    </xf>
    <xf numFmtId="0" fontId="140" fillId="0" borderId="0" xfId="7" applyFont="1" applyAlignment="1">
      <alignment vertical="center"/>
    </xf>
    <xf numFmtId="0" fontId="0" fillId="0" borderId="0" xfId="7" applyFont="1" applyAlignment="1">
      <alignment vertical="center"/>
    </xf>
    <xf numFmtId="0" fontId="141" fillId="0" borderId="3" xfId="7" applyFont="1" applyBorder="1" applyAlignment="1">
      <alignment horizontal="centerContinuous" vertical="center"/>
    </xf>
    <xf numFmtId="0" fontId="141" fillId="0" borderId="1" xfId="7" applyFont="1" applyBorder="1" applyAlignment="1">
      <alignment horizontal="centerContinuous" vertical="center"/>
    </xf>
    <xf numFmtId="9" fontId="7" fillId="0" borderId="0" xfId="10" applyFont="1" applyAlignment="1">
      <alignment vertical="center"/>
    </xf>
    <xf numFmtId="0" fontId="136" fillId="6" borderId="9" xfId="7" applyFont="1" applyFill="1" applyBorder="1" applyAlignment="1">
      <alignment vertical="center" wrapText="1"/>
    </xf>
    <xf numFmtId="0" fontId="128" fillId="6" borderId="9" xfId="7" applyFont="1" applyFill="1" applyBorder="1" applyAlignment="1">
      <alignment horizontal="center" vertical="center" wrapText="1"/>
    </xf>
    <xf numFmtId="0" fontId="128" fillId="6" borderId="0" xfId="7" applyFont="1" applyFill="1" applyBorder="1" applyAlignment="1">
      <alignment horizontal="center" vertical="center" wrapText="1"/>
    </xf>
    <xf numFmtId="0" fontId="7" fillId="0" borderId="12" xfId="7" applyBorder="1" applyAlignment="1">
      <alignment vertical="center"/>
    </xf>
    <xf numFmtId="0" fontId="145" fillId="25" borderId="1" xfId="7" applyFont="1" applyFill="1" applyBorder="1" applyAlignment="1">
      <alignment horizontal="center" vertical="center" wrapText="1"/>
    </xf>
    <xf numFmtId="0" fontId="146" fillId="0" borderId="1" xfId="7" applyFont="1" applyFill="1" applyBorder="1" applyAlignment="1">
      <alignment horizontal="center" vertical="center"/>
    </xf>
    <xf numFmtId="0" fontId="136" fillId="6" borderId="14" xfId="7" applyFont="1" applyFill="1" applyBorder="1" applyAlignment="1">
      <alignment vertical="center" wrapText="1"/>
    </xf>
    <xf numFmtId="0" fontId="128" fillId="4" borderId="11" xfId="7" applyFont="1" applyFill="1" applyBorder="1" applyAlignment="1">
      <alignment horizontal="center" vertical="center" wrapText="1"/>
    </xf>
    <xf numFmtId="0" fontId="136" fillId="4" borderId="14" xfId="7" applyFont="1" applyFill="1" applyBorder="1" applyAlignment="1">
      <alignment horizontal="center" vertical="center" wrapText="1"/>
    </xf>
    <xf numFmtId="0" fontId="128" fillId="6" borderId="14" xfId="7" applyFont="1" applyFill="1" applyBorder="1" applyAlignment="1">
      <alignment horizontal="center" vertical="center" wrapText="1"/>
    </xf>
    <xf numFmtId="0" fontId="128" fillId="0" borderId="17" xfId="7" applyFont="1" applyFill="1" applyBorder="1" applyAlignment="1">
      <alignment horizontal="center" vertical="center"/>
    </xf>
    <xf numFmtId="0" fontId="145" fillId="26" borderId="1" xfId="7" applyFont="1" applyFill="1" applyBorder="1" applyAlignment="1">
      <alignment horizontal="center" vertical="center" wrapText="1"/>
    </xf>
    <xf numFmtId="0" fontId="1" fillId="28" borderId="0" xfId="9" applyFill="1" applyBorder="1" applyAlignment="1">
      <alignment vertical="center"/>
    </xf>
    <xf numFmtId="0" fontId="7" fillId="6" borderId="14" xfId="7" applyFill="1" applyBorder="1" applyAlignment="1">
      <alignment vertical="center"/>
    </xf>
    <xf numFmtId="0" fontId="7" fillId="9" borderId="2" xfId="7" applyFill="1" applyBorder="1" applyAlignment="1">
      <alignment vertical="center"/>
    </xf>
    <xf numFmtId="0" fontId="7" fillId="9" borderId="0" xfId="7" applyFill="1" applyBorder="1" applyAlignment="1">
      <alignment vertical="center"/>
    </xf>
    <xf numFmtId="0" fontId="7" fillId="9" borderId="0" xfId="7" applyFill="1" applyBorder="1" applyAlignment="1">
      <alignment horizontal="center" vertical="center"/>
    </xf>
    <xf numFmtId="0" fontId="136" fillId="29" borderId="11" xfId="7" applyFont="1" applyFill="1" applyBorder="1" applyAlignment="1">
      <alignment horizontal="center" vertical="center"/>
    </xf>
    <xf numFmtId="0" fontId="1" fillId="9" borderId="3" xfId="7" applyFont="1" applyFill="1" applyBorder="1" applyAlignment="1">
      <alignment vertical="center"/>
    </xf>
    <xf numFmtId="0" fontId="136" fillId="29" borderId="10" xfId="7" applyFont="1" applyFill="1" applyBorder="1" applyAlignment="1">
      <alignment horizontal="center" vertical="center"/>
    </xf>
    <xf numFmtId="0" fontId="128" fillId="6" borderId="11" xfId="7" applyFont="1" applyFill="1" applyBorder="1" applyAlignment="1">
      <alignment horizontal="center" vertical="center" wrapText="1"/>
    </xf>
    <xf numFmtId="0" fontId="128" fillId="6" borderId="12" xfId="7" applyFont="1" applyFill="1" applyBorder="1" applyAlignment="1">
      <alignment horizontal="center" vertical="center" wrapText="1"/>
    </xf>
    <xf numFmtId="0" fontId="7" fillId="0" borderId="14" xfId="7" applyBorder="1" applyAlignment="1">
      <alignment vertical="center"/>
    </xf>
    <xf numFmtId="0" fontId="128" fillId="9" borderId="11" xfId="7" applyFont="1" applyFill="1" applyBorder="1" applyAlignment="1">
      <alignment vertical="center" wrapText="1"/>
    </xf>
    <xf numFmtId="0" fontId="129" fillId="6" borderId="11" xfId="7" applyFont="1" applyFill="1" applyBorder="1" applyAlignment="1">
      <alignment vertical="center" wrapText="1"/>
    </xf>
    <xf numFmtId="0" fontId="144" fillId="25" borderId="11" xfId="7" applyFont="1" applyFill="1" applyBorder="1" applyAlignment="1">
      <alignment vertical="center" wrapText="1"/>
    </xf>
    <xf numFmtId="0" fontId="145" fillId="25" borderId="11" xfId="7" applyFont="1" applyFill="1" applyBorder="1" applyAlignment="1">
      <alignment horizontal="center" vertical="center" wrapText="1"/>
    </xf>
    <xf numFmtId="0" fontId="145" fillId="26" borderId="11" xfId="7" applyFont="1" applyFill="1" applyBorder="1" applyAlignment="1">
      <alignment horizontal="center" vertical="center" wrapText="1"/>
    </xf>
    <xf numFmtId="0" fontId="7" fillId="6" borderId="1" xfId="7" applyFill="1" applyBorder="1" applyAlignment="1">
      <alignment vertical="center"/>
    </xf>
    <xf numFmtId="0" fontId="136" fillId="9" borderId="1" xfId="7" applyFont="1" applyFill="1" applyBorder="1" applyAlignment="1">
      <alignment horizontal="center" vertical="center"/>
    </xf>
    <xf numFmtId="164" fontId="147" fillId="9" borderId="1" xfId="11" applyNumberFormat="1" applyFont="1" applyFill="1" applyBorder="1" applyAlignment="1">
      <alignment horizontal="center" vertical="center"/>
    </xf>
    <xf numFmtId="0" fontId="1" fillId="9" borderId="0" xfId="9" applyFill="1" applyAlignment="1">
      <alignment vertical="center"/>
    </xf>
    <xf numFmtId="1" fontId="1" fillId="28" borderId="0" xfId="9" applyNumberFormat="1" applyFill="1" applyBorder="1" applyAlignment="1">
      <alignment vertical="center"/>
    </xf>
    <xf numFmtId="0" fontId="7" fillId="9" borderId="0" xfId="7" applyFill="1" applyAlignment="1">
      <alignment vertical="center"/>
    </xf>
    <xf numFmtId="0" fontId="137" fillId="9" borderId="0" xfId="7" applyFont="1" applyFill="1" applyAlignment="1">
      <alignment horizontal="center" vertical="center"/>
    </xf>
    <xf numFmtId="0" fontId="7" fillId="9" borderId="0" xfId="7" applyFill="1" applyAlignment="1">
      <alignment horizontal="center" vertical="center"/>
    </xf>
    <xf numFmtId="0" fontId="7" fillId="23" borderId="0" xfId="7" applyFill="1" applyAlignment="1">
      <alignment vertical="center"/>
    </xf>
    <xf numFmtId="0" fontId="1" fillId="0" borderId="17" xfId="7" applyFont="1" applyFill="1" applyBorder="1" applyAlignment="1">
      <alignment vertical="center"/>
    </xf>
    <xf numFmtId="0" fontId="148" fillId="0" borderId="18" xfId="7" applyFont="1" applyBorder="1" applyAlignment="1">
      <alignment vertical="center"/>
    </xf>
    <xf numFmtId="0" fontId="148" fillId="0" borderId="17" xfId="7" applyFont="1" applyBorder="1" applyAlignment="1">
      <alignment vertical="center"/>
    </xf>
    <xf numFmtId="0" fontId="0" fillId="0" borderId="17" xfId="7" applyFont="1" applyFill="1" applyBorder="1" applyAlignment="1">
      <alignment vertical="center"/>
    </xf>
    <xf numFmtId="0" fontId="0" fillId="0" borderId="19" xfId="7" applyFont="1" applyFill="1" applyBorder="1" applyAlignment="1">
      <alignment vertical="center"/>
    </xf>
    <xf numFmtId="0" fontId="0" fillId="0" borderId="1" xfId="7" applyFont="1" applyFill="1" applyBorder="1" applyAlignment="1">
      <alignment vertical="center"/>
    </xf>
    <xf numFmtId="0" fontId="137" fillId="24" borderId="1" xfId="7" applyFont="1" applyFill="1" applyBorder="1" applyAlignment="1">
      <alignment horizontal="center" vertical="center"/>
    </xf>
    <xf numFmtId="0" fontId="0" fillId="3" borderId="1" xfId="7" applyFont="1" applyFill="1" applyBorder="1" applyAlignment="1">
      <alignment vertical="center"/>
    </xf>
    <xf numFmtId="0" fontId="7" fillId="6" borderId="18" xfId="7" applyFill="1" applyBorder="1" applyAlignment="1">
      <alignment horizontal="center" vertical="center"/>
    </xf>
    <xf numFmtId="0" fontId="124" fillId="9" borderId="17" xfId="7" applyFont="1" applyFill="1" applyBorder="1" applyAlignment="1">
      <alignment horizontal="center" vertical="center"/>
    </xf>
    <xf numFmtId="0" fontId="7" fillId="6" borderId="17" xfId="7" applyFill="1" applyBorder="1" applyAlignment="1">
      <alignment horizontal="center" vertical="center"/>
    </xf>
    <xf numFmtId="0" fontId="7" fillId="6" borderId="17" xfId="7" applyFill="1" applyBorder="1" applyAlignment="1">
      <alignment vertical="center"/>
    </xf>
    <xf numFmtId="0" fontId="7" fillId="6" borderId="20" xfId="7" applyFill="1" applyBorder="1" applyAlignment="1">
      <alignment vertical="center"/>
    </xf>
    <xf numFmtId="0" fontId="124" fillId="0" borderId="21" xfId="7" applyFont="1" applyBorder="1" applyAlignment="1">
      <alignment vertical="center"/>
    </xf>
    <xf numFmtId="0" fontId="124" fillId="9" borderId="22" xfId="7" applyFont="1" applyFill="1" applyBorder="1" applyAlignment="1">
      <alignment horizontal="center" vertical="center"/>
    </xf>
    <xf numFmtId="0" fontId="124" fillId="9" borderId="14" xfId="7" applyFont="1" applyFill="1" applyBorder="1" applyAlignment="1">
      <alignment horizontal="center" vertical="center"/>
    </xf>
    <xf numFmtId="165" fontId="124" fillId="9" borderId="14" xfId="7" applyNumberFormat="1" applyFont="1" applyFill="1" applyBorder="1" applyAlignment="1">
      <alignment horizontal="center" vertical="center"/>
    </xf>
    <xf numFmtId="0" fontId="114" fillId="3" borderId="0" xfId="8" applyFont="1" applyFill="1" applyAlignment="1">
      <alignment vertical="center"/>
    </xf>
    <xf numFmtId="0" fontId="124" fillId="9" borderId="18" xfId="7" applyFont="1" applyFill="1" applyBorder="1" applyAlignment="1">
      <alignment horizontal="center" vertical="center"/>
    </xf>
    <xf numFmtId="0" fontId="124" fillId="9" borderId="17" xfId="7" applyFont="1" applyFill="1" applyBorder="1" applyAlignment="1">
      <alignment vertical="center"/>
    </xf>
    <xf numFmtId="0" fontId="124" fillId="9" borderId="20" xfId="7" applyFont="1" applyFill="1" applyBorder="1" applyAlignment="1">
      <alignment vertical="center"/>
    </xf>
    <xf numFmtId="0" fontId="7" fillId="0" borderId="2" xfId="7" applyBorder="1" applyAlignment="1">
      <alignment horizontal="center" vertical="center"/>
    </xf>
    <xf numFmtId="0" fontId="7" fillId="0" borderId="0" xfId="7" applyBorder="1" applyAlignment="1">
      <alignment horizontal="center" vertical="center"/>
    </xf>
    <xf numFmtId="0" fontId="1" fillId="0" borderId="1" xfId="9" applyBorder="1" applyAlignment="1">
      <alignment horizontal="center" vertical="center"/>
    </xf>
    <xf numFmtId="0" fontId="7" fillId="0" borderId="0" xfId="7" applyAlignment="1">
      <alignment horizontal="left" vertical="center"/>
    </xf>
    <xf numFmtId="0" fontId="1" fillId="0" borderId="0" xfId="9" applyAlignment="1">
      <alignment horizontal="center" vertical="center"/>
    </xf>
    <xf numFmtId="0" fontId="0" fillId="0" borderId="0" xfId="7" applyFont="1" applyFill="1" applyBorder="1" applyAlignment="1">
      <alignment horizontal="center" vertical="center"/>
    </xf>
    <xf numFmtId="0" fontId="0" fillId="0" borderId="0" xfId="7" applyFont="1" applyBorder="1" applyAlignment="1">
      <alignment vertical="center"/>
    </xf>
    <xf numFmtId="0" fontId="0" fillId="9" borderId="1" xfId="7" applyFont="1" applyFill="1" applyBorder="1" applyAlignment="1">
      <alignment horizontal="center" vertical="center"/>
    </xf>
    <xf numFmtId="0" fontId="0" fillId="9" borderId="1" xfId="7" applyFont="1" applyFill="1" applyBorder="1" applyAlignment="1">
      <alignment vertical="center"/>
    </xf>
    <xf numFmtId="0" fontId="0" fillId="30" borderId="1" xfId="7" applyFont="1" applyFill="1" applyBorder="1" applyAlignment="1">
      <alignment vertical="center"/>
    </xf>
    <xf numFmtId="0" fontId="149" fillId="29" borderId="1" xfId="7" applyFont="1" applyFill="1" applyBorder="1" applyAlignment="1">
      <alignment vertical="center"/>
    </xf>
    <xf numFmtId="0" fontId="0" fillId="6" borderId="1" xfId="7" applyFont="1" applyFill="1" applyBorder="1" applyAlignment="1">
      <alignment vertical="center"/>
    </xf>
    <xf numFmtId="0" fontId="154" fillId="9" borderId="0" xfId="1" applyFont="1" applyFill="1" applyBorder="1" applyAlignment="1" applyProtection="1">
      <alignment vertical="center"/>
    </xf>
    <xf numFmtId="0" fontId="4" fillId="0" borderId="0" xfId="1" applyFill="1" applyAlignment="1" applyProtection="1">
      <alignment vertical="center"/>
    </xf>
    <xf numFmtId="0" fontId="4" fillId="0" borderId="0" xfId="1" applyAlignment="1" applyProtection="1">
      <alignment horizontal="justify" vertical="top" wrapText="1"/>
    </xf>
    <xf numFmtId="0" fontId="19" fillId="0" borderId="0" xfId="1" applyFont="1" applyFill="1" applyBorder="1" applyAlignment="1" applyProtection="1">
      <alignment horizontal="justify" vertical="top" wrapText="1"/>
    </xf>
    <xf numFmtId="0" fontId="23" fillId="0" borderId="0" xfId="1" applyFont="1" applyFill="1" applyBorder="1" applyAlignment="1" applyProtection="1">
      <alignment horizontal="left" vertical="top" wrapText="1"/>
    </xf>
    <xf numFmtId="0" fontId="24" fillId="6" borderId="0" xfId="1" applyFont="1" applyFill="1" applyAlignment="1" applyProtection="1">
      <alignment horizontal="left" vertical="center"/>
    </xf>
    <xf numFmtId="0" fontId="25" fillId="6" borderId="0" xfId="1" applyFont="1" applyFill="1" applyAlignment="1" applyProtection="1">
      <alignment horizontal="left" vertical="center"/>
    </xf>
    <xf numFmtId="0" fontId="20" fillId="0" borderId="0" xfId="1" applyFont="1" applyAlignment="1" applyProtection="1">
      <alignment horizontal="left" vertical="center"/>
    </xf>
    <xf numFmtId="0" fontId="29" fillId="0" borderId="0" xfId="1" applyFont="1" applyFill="1" applyAlignment="1" applyProtection="1">
      <alignment horizontal="left" vertical="center"/>
    </xf>
    <xf numFmtId="0" fontId="16" fillId="5" borderId="0" xfId="1" applyFont="1" applyFill="1" applyAlignment="1" applyProtection="1">
      <alignment horizontal="left" vertical="center"/>
    </xf>
    <xf numFmtId="0" fontId="13" fillId="0" borderId="0" xfId="0" applyFont="1" applyFill="1" applyAlignment="1">
      <alignment horizontal="left" vertical="top" wrapText="1"/>
    </xf>
    <xf numFmtId="0" fontId="14" fillId="0" borderId="0" xfId="2" applyFont="1" applyFill="1" applyBorder="1" applyAlignment="1">
      <alignment horizontal="justify" vertical="top" wrapText="1"/>
    </xf>
    <xf numFmtId="0" fontId="14" fillId="0" borderId="0" xfId="2" applyFont="1" applyFill="1" applyBorder="1" applyAlignment="1">
      <alignment horizontal="left" vertical="top" wrapText="1"/>
    </xf>
    <xf numFmtId="0" fontId="4" fillId="0" borderId="0" xfId="1" applyAlignment="1" applyProtection="1">
      <alignment horizontal="left" vertical="top" wrapText="1"/>
    </xf>
    <xf numFmtId="0" fontId="155" fillId="0" borderId="0" xfId="1" applyFont="1" applyAlignment="1" applyProtection="1">
      <alignment horizontal="left" vertical="top" wrapText="1"/>
    </xf>
    <xf numFmtId="0" fontId="27" fillId="0" borderId="0" xfId="1" applyFont="1" applyFill="1" applyBorder="1" applyAlignment="1" applyProtection="1">
      <alignment horizontal="left" vertical="top" wrapText="1"/>
    </xf>
    <xf numFmtId="0" fontId="14" fillId="0" borderId="0" xfId="0" applyFont="1" applyAlignment="1">
      <alignment horizontal="left" vertical="center" wrapText="1"/>
    </xf>
    <xf numFmtId="0" fontId="46" fillId="0" borderId="0" xfId="0" applyFont="1" applyAlignment="1">
      <alignment horizontal="left" vertical="center" wrapText="1"/>
    </xf>
    <xf numFmtId="0" fontId="14" fillId="0" borderId="0" xfId="0" applyFont="1" applyAlignment="1">
      <alignment horizontal="left" vertical="center"/>
    </xf>
    <xf numFmtId="0" fontId="18" fillId="0" borderId="0" xfId="0" applyFont="1" applyAlignment="1">
      <alignment horizontal="left" vertical="center"/>
    </xf>
    <xf numFmtId="0" fontId="66" fillId="0" borderId="0" xfId="0" applyFont="1" applyFill="1" applyAlignment="1">
      <alignment horizontal="left" vertical="top" wrapText="1"/>
    </xf>
    <xf numFmtId="0" fontId="14" fillId="0" borderId="0" xfId="0" quotePrefix="1" applyFont="1" applyAlignment="1">
      <alignment horizontal="left" vertical="center" wrapText="1"/>
    </xf>
    <xf numFmtId="0" fontId="14" fillId="0" borderId="2"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0" fontId="19" fillId="0" borderId="0" xfId="0" applyFont="1" applyAlignment="1">
      <alignment horizontal="left" vertical="center" wrapText="1"/>
    </xf>
    <xf numFmtId="0" fontId="23" fillId="0" borderId="0" xfId="0" applyFont="1" applyAlignment="1">
      <alignment horizontal="left" vertical="center" wrapText="1"/>
    </xf>
    <xf numFmtId="0" fontId="51" fillId="0" borderId="0" xfId="0" quotePrefix="1" applyFont="1" applyAlignment="1">
      <alignment horizontal="left" vertical="center" wrapText="1"/>
    </xf>
    <xf numFmtId="0" fontId="14" fillId="0" borderId="0" xfId="0" quotePrefix="1" applyFont="1" applyAlignment="1">
      <alignment horizontal="left" vertical="center"/>
    </xf>
    <xf numFmtId="0" fontId="47" fillId="0" borderId="0" xfId="0" applyFont="1" applyFill="1" applyAlignment="1">
      <alignment horizontal="left" vertical="center" wrapText="1"/>
    </xf>
    <xf numFmtId="0" fontId="61" fillId="0" borderId="0" xfId="1" applyFont="1" applyAlignment="1" applyProtection="1">
      <alignment horizontal="left" vertical="center"/>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59" fillId="0" borderId="0" xfId="0" quotePrefix="1" applyFont="1" applyAlignment="1">
      <alignment horizontal="left" vertical="top" wrapText="1"/>
    </xf>
    <xf numFmtId="0" fontId="60" fillId="0" borderId="0" xfId="1" quotePrefix="1" applyFont="1" applyAlignment="1" applyProtection="1">
      <alignment horizontal="left" vertical="center" wrapText="1"/>
    </xf>
    <xf numFmtId="0" fontId="60" fillId="0" borderId="0" xfId="1" applyFont="1" applyAlignment="1" applyProtection="1">
      <alignment horizontal="left" vertical="center" wrapText="1"/>
    </xf>
    <xf numFmtId="0" fontId="19" fillId="0" borderId="0" xfId="0" quotePrefix="1" applyFont="1" applyFill="1" applyAlignment="1">
      <alignment horizontal="left" vertical="center" wrapText="1"/>
    </xf>
    <xf numFmtId="0" fontId="58" fillId="0" borderId="0" xfId="0" applyFont="1" applyFill="1" applyAlignment="1">
      <alignment horizontal="left" vertical="center" wrapText="1"/>
    </xf>
    <xf numFmtId="0" fontId="19" fillId="0" borderId="0" xfId="0" quotePrefix="1" applyFont="1" applyAlignment="1">
      <alignment horizontal="left" vertical="center" wrapText="1"/>
    </xf>
    <xf numFmtId="0" fontId="58" fillId="0" borderId="0" xfId="0" applyFont="1" applyAlignment="1">
      <alignment horizontal="left" vertical="center" wrapText="1"/>
    </xf>
    <xf numFmtId="0" fontId="45" fillId="0" borderId="0" xfId="0" quotePrefix="1" applyFont="1" applyAlignment="1">
      <alignment horizontal="left" vertical="center" wrapText="1"/>
    </xf>
    <xf numFmtId="0" fontId="51" fillId="0" borderId="0" xfId="3" quotePrefix="1" applyFont="1" applyAlignment="1">
      <alignment horizontal="left" vertical="center" wrapText="1"/>
    </xf>
    <xf numFmtId="0" fontId="14" fillId="0" borderId="0" xfId="3" quotePrefix="1" applyFont="1" applyAlignment="1">
      <alignment horizontal="left" vertical="top" wrapText="1"/>
    </xf>
    <xf numFmtId="0" fontId="52" fillId="0" borderId="0" xfId="0" quotePrefix="1" applyFont="1" applyAlignment="1">
      <alignment horizontal="left" vertical="center" wrapText="1"/>
    </xf>
    <xf numFmtId="0" fontId="56" fillId="0" borderId="0" xfId="0" applyFont="1" applyFill="1" applyAlignment="1">
      <alignment horizontal="left" vertical="center" wrapText="1"/>
    </xf>
    <xf numFmtId="0" fontId="18" fillId="0" borderId="0" xfId="0" quotePrefix="1" applyFont="1" applyAlignment="1">
      <alignment horizontal="left" vertical="top" wrapText="1"/>
    </xf>
    <xf numFmtId="0" fontId="57" fillId="0" borderId="0" xfId="1" applyFont="1" applyAlignment="1" applyProtection="1">
      <alignment horizontal="center" vertical="center"/>
    </xf>
    <xf numFmtId="0" fontId="58" fillId="0" borderId="0" xfId="0" quotePrefix="1" applyFont="1" applyAlignment="1">
      <alignment horizontal="left" vertical="center" wrapText="1"/>
    </xf>
    <xf numFmtId="0" fontId="45" fillId="0" borderId="0" xfId="0" applyFont="1" applyAlignment="1">
      <alignment horizontal="left" vertical="top" wrapText="1"/>
    </xf>
    <xf numFmtId="0" fontId="12" fillId="8" borderId="0" xfId="0" applyFont="1" applyFill="1" applyAlignment="1">
      <alignment horizontal="left" vertical="center"/>
    </xf>
    <xf numFmtId="0" fontId="51" fillId="0" borderId="0" xfId="0" quotePrefix="1" applyFont="1" applyAlignment="1">
      <alignment horizontal="left" vertical="top" wrapText="1"/>
    </xf>
    <xf numFmtId="0" fontId="53" fillId="0" borderId="0" xfId="0" applyFont="1" applyAlignment="1">
      <alignment horizontal="left" vertical="top" wrapText="1"/>
    </xf>
    <xf numFmtId="0" fontId="49" fillId="0" borderId="0" xfId="0" applyFont="1" applyAlignment="1">
      <alignment horizontal="center" vertical="center"/>
    </xf>
    <xf numFmtId="0" fontId="74" fillId="7" borderId="0" xfId="1" applyFont="1" applyFill="1" applyBorder="1" applyAlignment="1" applyProtection="1">
      <alignment horizontal="left" vertical="top" wrapText="1"/>
    </xf>
    <xf numFmtId="0" fontId="14" fillId="0" borderId="0" xfId="0" applyFont="1" applyFill="1" applyAlignment="1">
      <alignment horizontal="left" vertical="top" wrapText="1"/>
    </xf>
    <xf numFmtId="0" fontId="48" fillId="22" borderId="0" xfId="0" applyFont="1" applyFill="1" applyAlignment="1">
      <alignment horizontal="center" vertical="center"/>
    </xf>
    <xf numFmtId="0" fontId="79" fillId="3" borderId="0" xfId="1" applyFont="1" applyFill="1" applyAlignment="1" applyProtection="1">
      <alignment horizontal="left" vertical="center"/>
    </xf>
    <xf numFmtId="0" fontId="83" fillId="0" borderId="0" xfId="1" applyFont="1" applyAlignment="1" applyProtection="1">
      <alignment vertical="top" wrapText="1"/>
    </xf>
    <xf numFmtId="0" fontId="74" fillId="0" borderId="0" xfId="1" applyFont="1" applyAlignment="1" applyProtection="1">
      <alignment vertical="top" wrapText="1"/>
    </xf>
    <xf numFmtId="0" fontId="19" fillId="0" borderId="4" xfId="2" applyFont="1" applyFill="1" applyBorder="1" applyAlignment="1">
      <alignment horizontal="center" vertical="center"/>
    </xf>
    <xf numFmtId="0" fontId="19" fillId="0" borderId="5" xfId="2" applyFont="1" applyFill="1" applyBorder="1" applyAlignment="1">
      <alignment horizontal="center" vertical="center"/>
    </xf>
    <xf numFmtId="0" fontId="74" fillId="13" borderId="0" xfId="1" applyFont="1" applyFill="1" applyBorder="1" applyAlignment="1" applyProtection="1">
      <alignment horizontal="left" vertical="center"/>
    </xf>
    <xf numFmtId="0" fontId="21" fillId="0" borderId="0" xfId="0" applyFont="1" applyAlignment="1">
      <alignment horizontal="left" vertical="center" wrapText="1"/>
    </xf>
    <xf numFmtId="0" fontId="133" fillId="0" borderId="0" xfId="0" applyFont="1" applyAlignment="1">
      <alignment horizontal="left" vertical="center"/>
    </xf>
    <xf numFmtId="0" fontId="133" fillId="0" borderId="0" xfId="0" quotePrefix="1" applyFont="1" applyAlignment="1">
      <alignment horizontal="left" vertical="center" wrapText="1"/>
    </xf>
    <xf numFmtId="0" fontId="133" fillId="0" borderId="0" xfId="0" applyFont="1" applyAlignment="1">
      <alignment horizontal="left" vertical="top" wrapText="1"/>
    </xf>
    <xf numFmtId="0" fontId="132" fillId="0" borderId="0" xfId="0" applyFont="1" applyAlignment="1">
      <alignment horizontal="left" vertical="center" wrapText="1"/>
    </xf>
    <xf numFmtId="0" fontId="131" fillId="8" borderId="0" xfId="1" applyFont="1" applyFill="1" applyAlignment="1" applyProtection="1">
      <alignment horizontal="left" vertical="center"/>
    </xf>
    <xf numFmtId="0" fontId="139" fillId="8" borderId="0" xfId="8" applyFont="1" applyFill="1" applyBorder="1" applyAlignment="1">
      <alignment horizontal="center" vertical="center"/>
    </xf>
    <xf numFmtId="0" fontId="0" fillId="6" borderId="1" xfId="7" applyFont="1" applyFill="1" applyBorder="1" applyAlignment="1">
      <alignment horizontal="center" vertical="center" wrapText="1"/>
    </xf>
    <xf numFmtId="0" fontId="3" fillId="6" borderId="1" xfId="7" applyFont="1" applyFill="1" applyBorder="1" applyAlignment="1">
      <alignment horizontal="center" vertical="center" wrapText="1"/>
    </xf>
    <xf numFmtId="0" fontId="7" fillId="3" borderId="1" xfId="7" applyFill="1" applyBorder="1" applyAlignment="1">
      <alignment horizontal="center" vertical="center"/>
    </xf>
    <xf numFmtId="0" fontId="0" fillId="3" borderId="1" xfId="7" applyFont="1" applyFill="1" applyBorder="1" applyAlignment="1">
      <alignment horizontal="center" vertical="center"/>
    </xf>
    <xf numFmtId="0" fontId="0" fillId="0" borderId="1" xfId="7" applyFont="1" applyFill="1" applyBorder="1" applyAlignment="1">
      <alignment horizontal="center" vertical="center"/>
    </xf>
    <xf numFmtId="0" fontId="0" fillId="6" borderId="1" xfId="7" applyFont="1" applyFill="1" applyBorder="1" applyAlignment="1">
      <alignment horizontal="center" vertical="center"/>
    </xf>
    <xf numFmtId="0" fontId="7" fillId="6" borderId="1" xfId="7" applyFill="1" applyBorder="1" applyAlignment="1">
      <alignment horizontal="center" vertical="center"/>
    </xf>
    <xf numFmtId="0" fontId="7" fillId="0" borderId="1" xfId="7" applyBorder="1" applyAlignment="1">
      <alignment horizontal="center" vertical="center"/>
    </xf>
    <xf numFmtId="0" fontId="7" fillId="0" borderId="0" xfId="7" applyAlignment="1">
      <alignment horizontal="left" vertical="center" wrapText="1"/>
    </xf>
    <xf numFmtId="0" fontId="124" fillId="6" borderId="1" xfId="7" applyFont="1" applyFill="1" applyBorder="1" applyAlignment="1">
      <alignment horizontal="center" vertical="center"/>
    </xf>
    <xf numFmtId="0" fontId="0" fillId="0" borderId="1" xfId="7" applyFont="1" applyBorder="1" applyAlignment="1">
      <alignment horizontal="center" vertical="center"/>
    </xf>
    <xf numFmtId="0" fontId="144" fillId="26" borderId="9" xfId="7" applyFont="1" applyFill="1" applyBorder="1" applyAlignment="1">
      <alignment horizontal="center" vertical="center" wrapText="1"/>
    </xf>
    <xf numFmtId="0" fontId="144" fillId="26" borderId="14" xfId="7" applyFont="1" applyFill="1" applyBorder="1" applyAlignment="1">
      <alignment horizontal="center" vertical="center" wrapText="1"/>
    </xf>
    <xf numFmtId="0" fontId="144" fillId="26" borderId="11" xfId="7" applyFont="1" applyFill="1" applyBorder="1" applyAlignment="1">
      <alignment horizontal="center" vertical="center" wrapText="1"/>
    </xf>
    <xf numFmtId="0" fontId="129" fillId="26" borderId="9" xfId="7" applyFont="1" applyFill="1" applyBorder="1" applyAlignment="1">
      <alignment horizontal="center" vertical="center" wrapText="1"/>
    </xf>
    <xf numFmtId="0" fontId="129" fillId="26" borderId="14" xfId="7" applyFont="1" applyFill="1" applyBorder="1" applyAlignment="1">
      <alignment horizontal="center" vertical="center" wrapText="1"/>
    </xf>
    <xf numFmtId="0" fontId="2" fillId="27" borderId="9" xfId="7" applyFont="1" applyFill="1" applyBorder="1" applyAlignment="1">
      <alignment horizontal="center" vertical="center" wrapText="1"/>
    </xf>
    <xf numFmtId="0" fontId="2" fillId="27" borderId="11" xfId="7" applyFont="1" applyFill="1" applyBorder="1" applyAlignment="1">
      <alignment horizontal="center" vertical="center" wrapText="1"/>
    </xf>
    <xf numFmtId="0" fontId="129" fillId="25" borderId="9" xfId="7" applyFont="1" applyFill="1" applyBorder="1" applyAlignment="1">
      <alignment horizontal="center" vertical="center" wrapText="1"/>
    </xf>
    <xf numFmtId="0" fontId="129" fillId="25" borderId="14" xfId="7" applyFont="1" applyFill="1" applyBorder="1" applyAlignment="1">
      <alignment horizontal="center" vertical="center" wrapText="1"/>
    </xf>
    <xf numFmtId="0" fontId="128" fillId="6" borderId="9" xfId="7" applyFont="1" applyFill="1" applyBorder="1" applyAlignment="1">
      <alignment horizontal="center" vertical="center" wrapText="1"/>
    </xf>
    <xf numFmtId="0" fontId="128" fillId="6" borderId="14" xfId="7" applyFont="1" applyFill="1" applyBorder="1" applyAlignment="1">
      <alignment horizontal="center" vertical="center" wrapText="1"/>
    </xf>
    <xf numFmtId="0" fontId="128" fillId="6" borderId="11" xfId="7" applyFont="1" applyFill="1" applyBorder="1" applyAlignment="1">
      <alignment horizontal="center" vertical="center" wrapText="1"/>
    </xf>
    <xf numFmtId="0" fontId="128" fillId="9" borderId="9" xfId="7" applyFont="1" applyFill="1" applyBorder="1" applyAlignment="1">
      <alignment horizontal="center" vertical="center" wrapText="1"/>
    </xf>
    <xf numFmtId="0" fontId="128" fillId="9" borderId="14" xfId="7" applyFont="1" applyFill="1" applyBorder="1" applyAlignment="1">
      <alignment horizontal="center" vertical="center" wrapText="1"/>
    </xf>
    <xf numFmtId="0" fontId="129" fillId="6" borderId="9" xfId="7" applyFont="1" applyFill="1" applyBorder="1" applyAlignment="1">
      <alignment horizontal="center" vertical="center" wrapText="1"/>
    </xf>
    <xf numFmtId="0" fontId="129" fillId="6" borderId="14" xfId="7" applyFont="1" applyFill="1" applyBorder="1" applyAlignment="1">
      <alignment horizontal="center" vertical="center" wrapText="1"/>
    </xf>
    <xf numFmtId="0" fontId="129" fillId="6" borderId="11" xfId="7" applyFont="1" applyFill="1" applyBorder="1" applyAlignment="1">
      <alignment horizontal="center" vertical="center" wrapText="1"/>
    </xf>
    <xf numFmtId="0" fontId="144" fillId="25" borderId="9" xfId="7" applyFont="1" applyFill="1" applyBorder="1" applyAlignment="1">
      <alignment horizontal="center" vertical="center" wrapText="1"/>
    </xf>
    <xf numFmtId="0" fontId="144" fillId="25" borderId="14" xfId="7" applyFont="1" applyFill="1" applyBorder="1" applyAlignment="1">
      <alignment horizontal="center" vertical="center" wrapText="1"/>
    </xf>
    <xf numFmtId="0" fontId="136" fillId="0" borderId="3" xfId="9" applyFont="1" applyBorder="1" applyAlignment="1">
      <alignment horizontal="center" vertical="center"/>
    </xf>
    <xf numFmtId="0" fontId="136" fillId="0" borderId="6" xfId="9" applyFont="1" applyBorder="1" applyAlignment="1">
      <alignment horizontal="center" vertical="center"/>
    </xf>
    <xf numFmtId="0" fontId="136" fillId="0" borderId="13" xfId="9" applyFont="1" applyBorder="1" applyAlignment="1">
      <alignment horizontal="center" vertical="center"/>
    </xf>
    <xf numFmtId="0" fontId="141" fillId="6" borderId="1" xfId="7" applyFont="1" applyFill="1" applyBorder="1" applyAlignment="1">
      <alignment horizontal="center" vertical="center"/>
    </xf>
    <xf numFmtId="0" fontId="123" fillId="25" borderId="1" xfId="7" applyFont="1" applyFill="1" applyBorder="1" applyAlignment="1">
      <alignment horizontal="center" vertical="center"/>
    </xf>
    <xf numFmtId="0" fontId="123" fillId="26" borderId="1" xfId="7" applyFont="1" applyFill="1" applyBorder="1" applyAlignment="1">
      <alignment horizontal="center" vertical="center"/>
    </xf>
    <xf numFmtId="0" fontId="128" fillId="0" borderId="15" xfId="7" applyFont="1" applyBorder="1" applyAlignment="1">
      <alignment horizontal="center" vertical="center"/>
    </xf>
    <xf numFmtId="0" fontId="142" fillId="0" borderId="0" xfId="7" applyFont="1" applyAlignment="1">
      <alignment horizontal="center" vertical="center"/>
    </xf>
    <xf numFmtId="0" fontId="124" fillId="0" borderId="16" xfId="9" applyFont="1" applyBorder="1" applyAlignment="1">
      <alignment horizontal="center" vertical="center"/>
    </xf>
    <xf numFmtId="0" fontId="143" fillId="10" borderId="7" xfId="7" applyFont="1" applyFill="1" applyBorder="1" applyAlignment="1">
      <alignment horizontal="center" vertical="center"/>
    </xf>
    <xf numFmtId="0" fontId="143" fillId="10" borderId="8" xfId="7" applyFont="1" applyFill="1" applyBorder="1" applyAlignment="1">
      <alignment horizontal="center" vertical="center"/>
    </xf>
    <xf numFmtId="0" fontId="125" fillId="25" borderId="7" xfId="7" applyFont="1" applyFill="1" applyBorder="1" applyAlignment="1">
      <alignment horizontal="center" vertical="center" wrapText="1"/>
    </xf>
    <xf numFmtId="0" fontId="125" fillId="25" borderId="2" xfId="7" applyFont="1" applyFill="1" applyBorder="1" applyAlignment="1">
      <alignment horizontal="center" vertical="center" wrapText="1"/>
    </xf>
    <xf numFmtId="0" fontId="136" fillId="26" borderId="8" xfId="7" applyFont="1" applyFill="1" applyBorder="1" applyAlignment="1">
      <alignment horizontal="center" vertical="center" wrapText="1"/>
    </xf>
    <xf numFmtId="0" fontId="136" fillId="26" borderId="12" xfId="7" applyFont="1" applyFill="1" applyBorder="1" applyAlignment="1">
      <alignment horizontal="center" vertical="center" wrapText="1"/>
    </xf>
    <xf numFmtId="0" fontId="137" fillId="0" borderId="0" xfId="7" applyFont="1" applyBorder="1" applyAlignment="1">
      <alignment horizontal="left" vertical="center"/>
    </xf>
    <xf numFmtId="0" fontId="1" fillId="0" borderId="1" xfId="9" applyBorder="1" applyAlignment="1">
      <alignment horizontal="center" vertical="center"/>
    </xf>
    <xf numFmtId="0" fontId="1" fillId="0" borderId="3" xfId="9" applyBorder="1" applyAlignment="1">
      <alignment horizontal="center" vertical="center"/>
    </xf>
    <xf numFmtId="0" fontId="7" fillId="0" borderId="1" xfId="7" applyBorder="1" applyAlignment="1">
      <alignment horizontal="center" vertical="center" wrapText="1"/>
    </xf>
    <xf numFmtId="0" fontId="137" fillId="9" borderId="0" xfId="7" applyFont="1" applyFill="1" applyAlignment="1">
      <alignment horizontal="center" vertical="center"/>
    </xf>
  </cellXfs>
  <cellStyles count="29">
    <cellStyle name="Lien hypertexte" xfId="1" builtinId="8"/>
    <cellStyle name="Lien hypertexte 2" xfId="13"/>
    <cellStyle name="Lien hypertexte 3" xfId="28"/>
    <cellStyle name="Lien hypertexte 4" xfId="22"/>
    <cellStyle name="Ligne_tab" xfId="26"/>
    <cellStyle name="Menu" xfId="3"/>
    <cellStyle name="Menu 1" xfId="4"/>
    <cellStyle name="Normal" xfId="0" builtinId="0"/>
    <cellStyle name="Normal 10" xfId="9"/>
    <cellStyle name="Normal 2" xfId="5"/>
    <cellStyle name="Normal 2 3" xfId="7"/>
    <cellStyle name="Normal 3" xfId="6"/>
    <cellStyle name="Normal 3 2" xfId="21"/>
    <cellStyle name="Normal 3 3" xfId="17"/>
    <cellStyle name="Normal 4" xfId="2"/>
    <cellStyle name="Normal 4 2" xfId="24"/>
    <cellStyle name="Normal 4 3" xfId="8"/>
    <cellStyle name="Normal 5" xfId="14"/>
    <cellStyle name="Normal 5 2" xfId="15"/>
    <cellStyle name="Normal 6" xfId="12"/>
    <cellStyle name="Normal 7" xfId="16"/>
    <cellStyle name="Normal 8" xfId="18"/>
    <cellStyle name="Normal 9" xfId="27"/>
    <cellStyle name="Output" xfId="25"/>
    <cellStyle name="Pourcentage 2" xfId="20"/>
    <cellStyle name="Pourcentage 2 2" xfId="11"/>
    <cellStyle name="Pourcentage 3" xfId="23"/>
    <cellStyle name="Pourcentage 3 2" xfId="19"/>
    <cellStyle name="Pourcentage 7" xfId="10"/>
  </cellStyles>
  <dxfs count="20">
    <dxf>
      <fill>
        <patternFill>
          <bgColor rgb="FFFFA3A3"/>
        </patternFill>
      </fill>
    </dxf>
    <dxf>
      <fill>
        <patternFill>
          <bgColor rgb="FF9BFF9B"/>
        </patternFill>
      </fill>
    </dxf>
    <dxf>
      <fill>
        <patternFill>
          <bgColor theme="0" tint="-0.24994659260841701"/>
        </patternFill>
      </fill>
    </dxf>
    <dxf>
      <fill>
        <patternFill>
          <bgColor theme="4" tint="0.59996337778862885"/>
        </patternFill>
      </fill>
    </dxf>
    <dxf>
      <font>
        <b/>
        <i val="0"/>
        <color auto="1"/>
      </font>
      <fill>
        <patternFill>
          <bgColor rgb="FF00FF00"/>
        </patternFill>
      </fill>
    </dxf>
    <dxf>
      <font>
        <b/>
        <i val="0"/>
        <color auto="1"/>
      </font>
      <fill>
        <patternFill>
          <bgColor rgb="FF00FF00"/>
        </patternFill>
      </fill>
    </dxf>
    <dxf>
      <font>
        <b/>
        <i val="0"/>
        <color theme="0"/>
      </font>
      <fill>
        <patternFill>
          <bgColor rgb="FFFF0000"/>
        </patternFill>
      </fill>
    </dxf>
    <dxf>
      <font>
        <color theme="1"/>
      </font>
      <fill>
        <patternFill>
          <bgColor rgb="FF71FF71"/>
        </patternFill>
      </fill>
    </dxf>
    <dxf>
      <font>
        <color theme="0"/>
      </font>
      <fill>
        <patternFill>
          <bgColor rgb="FFFF0000"/>
        </patternFill>
      </fill>
    </dxf>
    <dxf>
      <font>
        <color rgb="FF00FF00"/>
      </font>
      <fill>
        <patternFill>
          <bgColor rgb="FF00FF00"/>
        </patternFill>
      </fill>
    </dxf>
    <dxf>
      <font>
        <color rgb="FF00FF00"/>
      </font>
      <fill>
        <patternFill>
          <bgColor rgb="FF00FF00"/>
        </patternFill>
      </fill>
    </dxf>
    <dxf>
      <font>
        <color rgb="FF00FF00"/>
      </font>
      <fill>
        <patternFill>
          <bgColor rgb="FF00FF00"/>
        </patternFill>
      </fill>
    </dxf>
    <dxf>
      <font>
        <color rgb="FF00FF00"/>
      </font>
      <fill>
        <patternFill>
          <bgColor rgb="FF00FF00"/>
        </patternFill>
      </fill>
    </dxf>
    <dxf>
      <font>
        <color rgb="FF00FF00"/>
      </font>
      <fill>
        <patternFill>
          <bgColor rgb="FF00FF00"/>
        </patternFill>
      </fill>
    </dxf>
    <dxf>
      <font>
        <color rgb="FF00FF00"/>
      </font>
      <fill>
        <patternFill>
          <bgColor rgb="FF00FF00"/>
        </patternFill>
      </fill>
    </dxf>
    <dxf>
      <font>
        <color rgb="FF00FF00"/>
      </font>
      <fill>
        <patternFill>
          <bgColor rgb="FF00FF00"/>
        </patternFill>
      </fill>
    </dxf>
    <dxf>
      <font>
        <color rgb="FF00FF00"/>
      </font>
      <fill>
        <patternFill>
          <bgColor rgb="FF00FF00"/>
        </patternFill>
      </fill>
    </dxf>
    <dxf>
      <font>
        <color rgb="FF00FF00"/>
      </font>
      <fill>
        <patternFill>
          <bgColor rgb="FF00FF00"/>
        </patternFill>
      </fill>
    </dxf>
    <dxf>
      <font>
        <color rgb="FF00FF00"/>
      </font>
      <fill>
        <patternFill>
          <bgColor rgb="FF00FF00"/>
        </patternFill>
      </fill>
    </dxf>
    <dxf>
      <font>
        <color rgb="FF00FF00"/>
      </font>
      <fill>
        <patternFill>
          <bgColor rgb="FF00FF00"/>
        </patternFill>
      </fill>
    </dxf>
  </dxfs>
  <tableStyles count="0" defaultTableStyle="TableStyleMedium2" defaultPivotStyle="PivotStyleLight16"/>
  <colors>
    <mruColors>
      <color rgb="FFFF6161"/>
      <color rgb="FF7DEB8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hyperlink" Target="#'Vue g&#233;n&#233;rale'!A96"/><Relationship Id="rId1" Type="http://schemas.openxmlformats.org/officeDocument/2006/relationships/hyperlink" Target="#'Vue g&#233;n&#233;rale'!A2"/></Relationships>
</file>

<file path=xl/drawings/_rels/drawing4.xml.rels><?xml version="1.0" encoding="UTF-8" standalone="yes"?>
<Relationships xmlns="http://schemas.openxmlformats.org/package/2006/relationships"><Relationship Id="rId2" Type="http://schemas.openxmlformats.org/officeDocument/2006/relationships/hyperlink" Target="#Vue_Liste_entreprise_et_Partage_d_exp&#233;riences"/><Relationship Id="rId1" Type="http://schemas.openxmlformats.org/officeDocument/2006/relationships/hyperlink" Target="#'Vue g&#233;n&#233;rale'!A2"/></Relationships>
</file>

<file path=xl/drawings/drawing1.xml><?xml version="1.0" encoding="utf-8"?>
<xdr:wsDr xmlns:xdr="http://schemas.openxmlformats.org/drawingml/2006/spreadsheetDrawing" xmlns:a="http://schemas.openxmlformats.org/drawingml/2006/main">
  <xdr:twoCellAnchor editAs="oneCell">
    <xdr:from>
      <xdr:col>3</xdr:col>
      <xdr:colOff>395668</xdr:colOff>
      <xdr:row>4</xdr:row>
      <xdr:rowOff>37064</xdr:rowOff>
    </xdr:from>
    <xdr:to>
      <xdr:col>4</xdr:col>
      <xdr:colOff>1974477</xdr:colOff>
      <xdr:row>9</xdr:row>
      <xdr:rowOff>38422</xdr:rowOff>
    </xdr:to>
    <xdr:pic>
      <xdr:nvPicPr>
        <xdr:cNvPr id="2" name="Image 1" descr="C:\Users\fdenisot\Desktop\Image1.gi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1268" y="1256264"/>
          <a:ext cx="3766197" cy="2305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701007</xdr:colOff>
      <xdr:row>2</xdr:row>
      <xdr:rowOff>115900</xdr:rowOff>
    </xdr:from>
    <xdr:to>
      <xdr:col>9</xdr:col>
      <xdr:colOff>386908</xdr:colOff>
      <xdr:row>8</xdr:row>
      <xdr:rowOff>138632</xdr:rowOff>
    </xdr:to>
    <xdr:pic>
      <xdr:nvPicPr>
        <xdr:cNvPr id="3" name="Image 2" descr="http://static.squarespace.com/static/51913f1ce4b07b22f5332872/t/53f5092fe4b03cd08f12e50b/1408567600994/?format=1500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95578" y="986757"/>
          <a:ext cx="3387044" cy="24829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489858</xdr:colOff>
      <xdr:row>1</xdr:row>
      <xdr:rowOff>95251</xdr:rowOff>
    </xdr:from>
    <xdr:to>
      <xdr:col>3</xdr:col>
      <xdr:colOff>4239382</xdr:colOff>
      <xdr:row>8</xdr:row>
      <xdr:rowOff>190499</xdr:rowOff>
    </xdr:to>
    <xdr:pic>
      <xdr:nvPicPr>
        <xdr:cNvPr id="2" name="Image 1" descr="Résultat de recherche d'images pour &quot;humour nouvelle méthode de management&quo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4938" y="537211"/>
          <a:ext cx="3749524" cy="2785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289549</xdr:colOff>
      <xdr:row>92</xdr:row>
      <xdr:rowOff>0</xdr:rowOff>
    </xdr:from>
    <xdr:to>
      <xdr:col>9</xdr:col>
      <xdr:colOff>481852</xdr:colOff>
      <xdr:row>94</xdr:row>
      <xdr:rowOff>0</xdr:rowOff>
    </xdr:to>
    <xdr:sp macro="" textlink="">
      <xdr:nvSpPr>
        <xdr:cNvPr id="2" name="Flèche vers le haut 1">
          <a:hlinkClick xmlns:r="http://schemas.openxmlformats.org/officeDocument/2006/relationships" r:id="rId1"/>
        </xdr:cNvPr>
        <xdr:cNvSpPr/>
      </xdr:nvSpPr>
      <xdr:spPr bwMode="auto">
        <a:xfrm flipH="1">
          <a:off x="12534889" y="23736300"/>
          <a:ext cx="192303" cy="457200"/>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9</xdr:col>
      <xdr:colOff>153544</xdr:colOff>
      <xdr:row>16</xdr:row>
      <xdr:rowOff>74568</xdr:rowOff>
    </xdr:from>
    <xdr:to>
      <xdr:col>9</xdr:col>
      <xdr:colOff>335761</xdr:colOff>
      <xdr:row>17</xdr:row>
      <xdr:rowOff>141464</xdr:rowOff>
    </xdr:to>
    <xdr:sp macro="" textlink="">
      <xdr:nvSpPr>
        <xdr:cNvPr id="3" name="Flèche vers le haut 2">
          <a:hlinkClick xmlns:r="http://schemas.openxmlformats.org/officeDocument/2006/relationships" r:id="rId2"/>
        </xdr:cNvPr>
        <xdr:cNvSpPr/>
      </xdr:nvSpPr>
      <xdr:spPr bwMode="auto">
        <a:xfrm flipV="1">
          <a:off x="12398884" y="4440828"/>
          <a:ext cx="182217" cy="295496"/>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9</xdr:col>
      <xdr:colOff>224114</xdr:colOff>
      <xdr:row>38</xdr:row>
      <xdr:rowOff>166683</xdr:rowOff>
    </xdr:from>
    <xdr:to>
      <xdr:col>9</xdr:col>
      <xdr:colOff>414616</xdr:colOff>
      <xdr:row>41</xdr:row>
      <xdr:rowOff>0</xdr:rowOff>
    </xdr:to>
    <xdr:sp macro="" textlink="">
      <xdr:nvSpPr>
        <xdr:cNvPr id="4" name="Flèche vers le haut 3">
          <a:hlinkClick xmlns:r="http://schemas.openxmlformats.org/officeDocument/2006/relationships" r:id="rId1"/>
        </xdr:cNvPr>
        <xdr:cNvSpPr/>
      </xdr:nvSpPr>
      <xdr:spPr bwMode="auto">
        <a:xfrm flipH="1">
          <a:off x="12469454" y="9737403"/>
          <a:ext cx="190502" cy="519117"/>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editAs="oneCell">
    <xdr:from>
      <xdr:col>4</xdr:col>
      <xdr:colOff>302560</xdr:colOff>
      <xdr:row>2</xdr:row>
      <xdr:rowOff>80692</xdr:rowOff>
    </xdr:from>
    <xdr:to>
      <xdr:col>5</xdr:col>
      <xdr:colOff>300853</xdr:colOff>
      <xdr:row>10</xdr:row>
      <xdr:rowOff>56030</xdr:rowOff>
    </xdr:to>
    <xdr:pic>
      <xdr:nvPicPr>
        <xdr:cNvPr id="5" name="Image 4" descr="https://image-store.slidesharecdn.com/2838b475-5da8-45ef-9d14-c3ce2a6c51a5-medium.jpe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13900" y="896032"/>
          <a:ext cx="2893893" cy="21775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224120</xdr:colOff>
      <xdr:row>84</xdr:row>
      <xdr:rowOff>0</xdr:rowOff>
    </xdr:from>
    <xdr:to>
      <xdr:col>9</xdr:col>
      <xdr:colOff>416423</xdr:colOff>
      <xdr:row>85</xdr:row>
      <xdr:rowOff>235324</xdr:rowOff>
    </xdr:to>
    <xdr:sp macro="" textlink="">
      <xdr:nvSpPr>
        <xdr:cNvPr id="6" name="Flèche vers le haut 5">
          <a:hlinkClick xmlns:r="http://schemas.openxmlformats.org/officeDocument/2006/relationships" r:id="rId1"/>
        </xdr:cNvPr>
        <xdr:cNvSpPr/>
      </xdr:nvSpPr>
      <xdr:spPr bwMode="auto">
        <a:xfrm flipH="1">
          <a:off x="12469460" y="21282660"/>
          <a:ext cx="192303" cy="616324"/>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9</xdr:col>
      <xdr:colOff>224117</xdr:colOff>
      <xdr:row>46</xdr:row>
      <xdr:rowOff>22412</xdr:rowOff>
    </xdr:from>
    <xdr:to>
      <xdr:col>9</xdr:col>
      <xdr:colOff>406334</xdr:colOff>
      <xdr:row>47</xdr:row>
      <xdr:rowOff>44485</xdr:rowOff>
    </xdr:to>
    <xdr:sp macro="" textlink="">
      <xdr:nvSpPr>
        <xdr:cNvPr id="7" name="Flèche vers le haut 6">
          <a:hlinkClick xmlns:r="http://schemas.openxmlformats.org/officeDocument/2006/relationships" r:id="rId2"/>
        </xdr:cNvPr>
        <xdr:cNvSpPr/>
      </xdr:nvSpPr>
      <xdr:spPr bwMode="auto">
        <a:xfrm flipV="1">
          <a:off x="12469457" y="11696252"/>
          <a:ext cx="182217" cy="296393"/>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9</xdr:col>
      <xdr:colOff>257735</xdr:colOff>
      <xdr:row>68</xdr:row>
      <xdr:rowOff>11207</xdr:rowOff>
    </xdr:from>
    <xdr:to>
      <xdr:col>9</xdr:col>
      <xdr:colOff>439952</xdr:colOff>
      <xdr:row>69</xdr:row>
      <xdr:rowOff>78103</xdr:rowOff>
    </xdr:to>
    <xdr:sp macro="" textlink="">
      <xdr:nvSpPr>
        <xdr:cNvPr id="8" name="Flèche vers le haut 7">
          <a:hlinkClick xmlns:r="http://schemas.openxmlformats.org/officeDocument/2006/relationships" r:id="rId2"/>
        </xdr:cNvPr>
        <xdr:cNvSpPr/>
      </xdr:nvSpPr>
      <xdr:spPr bwMode="auto">
        <a:xfrm flipV="1">
          <a:off x="12503075" y="17186687"/>
          <a:ext cx="182217" cy="295496"/>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oneCellAnchor>
    <xdr:from>
      <xdr:col>8</xdr:col>
      <xdr:colOff>268941</xdr:colOff>
      <xdr:row>4</xdr:row>
      <xdr:rowOff>26894</xdr:rowOff>
    </xdr:from>
    <xdr:ext cx="3699282" cy="436786"/>
    <xdr:sp macro="" textlink="">
      <xdr:nvSpPr>
        <xdr:cNvPr id="9" name="ZoneTexte 8"/>
        <xdr:cNvSpPr txBox="1"/>
      </xdr:nvSpPr>
      <xdr:spPr>
        <a:xfrm>
          <a:off x="11573435" y="1532965"/>
          <a:ext cx="3699282" cy="436786"/>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100"/>
            <a:t>Si</a:t>
          </a:r>
          <a:r>
            <a:rPr lang="fr-FR" sz="1100" baseline="0"/>
            <a:t> les commentaires apparaissent en permanence</a:t>
          </a:r>
        </a:p>
        <a:p>
          <a:r>
            <a:rPr lang="fr-FR" sz="1100" baseline="0"/>
            <a:t>Aller dans "Révision" et cliquez sur Afficher les commentaires</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289549</xdr:colOff>
      <xdr:row>73</xdr:row>
      <xdr:rowOff>56029</xdr:rowOff>
    </xdr:from>
    <xdr:to>
      <xdr:col>3</xdr:col>
      <xdr:colOff>481852</xdr:colOff>
      <xdr:row>76</xdr:row>
      <xdr:rowOff>0</xdr:rowOff>
    </xdr:to>
    <xdr:sp macro="" textlink="">
      <xdr:nvSpPr>
        <xdr:cNvPr id="2" name="Flèche vers le haut 1">
          <a:hlinkClick xmlns:r="http://schemas.openxmlformats.org/officeDocument/2006/relationships" r:id="rId1"/>
        </xdr:cNvPr>
        <xdr:cNvSpPr/>
      </xdr:nvSpPr>
      <xdr:spPr bwMode="auto">
        <a:xfrm flipH="1">
          <a:off x="11140429" y="18633589"/>
          <a:ext cx="192303" cy="606911"/>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3</xdr:col>
      <xdr:colOff>153544</xdr:colOff>
      <xdr:row>3</xdr:row>
      <xdr:rowOff>74568</xdr:rowOff>
    </xdr:from>
    <xdr:to>
      <xdr:col>3</xdr:col>
      <xdr:colOff>335761</xdr:colOff>
      <xdr:row>4</xdr:row>
      <xdr:rowOff>141464</xdr:rowOff>
    </xdr:to>
    <xdr:sp macro="" textlink="">
      <xdr:nvSpPr>
        <xdr:cNvPr id="3" name="Flèche vers le haut 2">
          <a:hlinkClick xmlns:r="http://schemas.openxmlformats.org/officeDocument/2006/relationships" r:id="rId2"/>
        </xdr:cNvPr>
        <xdr:cNvSpPr/>
      </xdr:nvSpPr>
      <xdr:spPr bwMode="auto">
        <a:xfrm flipV="1">
          <a:off x="11004424" y="1118508"/>
          <a:ext cx="182217" cy="287876"/>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3</xdr:col>
      <xdr:colOff>224114</xdr:colOff>
      <xdr:row>23</xdr:row>
      <xdr:rowOff>166683</xdr:rowOff>
    </xdr:from>
    <xdr:to>
      <xdr:col>3</xdr:col>
      <xdr:colOff>414616</xdr:colOff>
      <xdr:row>26</xdr:row>
      <xdr:rowOff>0</xdr:rowOff>
    </xdr:to>
    <xdr:sp macro="" textlink="">
      <xdr:nvSpPr>
        <xdr:cNvPr id="4" name="Flèche vers le haut 3">
          <a:hlinkClick xmlns:r="http://schemas.openxmlformats.org/officeDocument/2006/relationships" r:id="rId1"/>
        </xdr:cNvPr>
        <xdr:cNvSpPr/>
      </xdr:nvSpPr>
      <xdr:spPr bwMode="auto">
        <a:xfrm flipH="1">
          <a:off x="11074994" y="6079803"/>
          <a:ext cx="190502" cy="496257"/>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3</xdr:col>
      <xdr:colOff>291354</xdr:colOff>
      <xdr:row>52</xdr:row>
      <xdr:rowOff>44815</xdr:rowOff>
    </xdr:from>
    <xdr:to>
      <xdr:col>3</xdr:col>
      <xdr:colOff>473571</xdr:colOff>
      <xdr:row>52</xdr:row>
      <xdr:rowOff>335827</xdr:rowOff>
    </xdr:to>
    <xdr:sp macro="" textlink="">
      <xdr:nvSpPr>
        <xdr:cNvPr id="5" name="Flèche vers le haut 4">
          <a:hlinkClick xmlns:r="http://schemas.openxmlformats.org/officeDocument/2006/relationships" r:id="rId2"/>
        </xdr:cNvPr>
        <xdr:cNvSpPr/>
      </xdr:nvSpPr>
      <xdr:spPr bwMode="auto">
        <a:xfrm flipV="1">
          <a:off x="11142234" y="12998815"/>
          <a:ext cx="182217" cy="291012"/>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twoCellAnchor>
    <xdr:from>
      <xdr:col>3</xdr:col>
      <xdr:colOff>246529</xdr:colOff>
      <xdr:row>28</xdr:row>
      <xdr:rowOff>156882</xdr:rowOff>
    </xdr:from>
    <xdr:to>
      <xdr:col>3</xdr:col>
      <xdr:colOff>428746</xdr:colOff>
      <xdr:row>29</xdr:row>
      <xdr:rowOff>178952</xdr:rowOff>
    </xdr:to>
    <xdr:sp macro="" textlink="">
      <xdr:nvSpPr>
        <xdr:cNvPr id="6" name="Flèche vers le haut 5">
          <a:hlinkClick xmlns:r="http://schemas.openxmlformats.org/officeDocument/2006/relationships" r:id="rId2"/>
        </xdr:cNvPr>
        <xdr:cNvSpPr/>
      </xdr:nvSpPr>
      <xdr:spPr bwMode="auto">
        <a:xfrm flipV="1">
          <a:off x="11097409" y="7312062"/>
          <a:ext cx="182217" cy="288770"/>
        </a:xfrm>
        <a:prstGeom prst="upArrow">
          <a:avLst/>
        </a:prstGeom>
        <a:solidFill>
          <a:srgbClr val="C0C0C0"/>
        </a:solidFill>
        <a:ln w="76200" cmpd="tri">
          <a:solidFill>
            <a:srgbClr val="000000"/>
          </a:solidFill>
          <a:miter lim="800000"/>
          <a:headEnd/>
          <a:tailEnd/>
        </a:ln>
      </xdr:spPr>
      <xdr:txBody>
        <a:bodyPr vertOverflow="clip" horzOverflow="clip" wrap="square" lIns="27432" tIns="27432" rIns="27432" bIns="0" rtlCol="0" anchor="t" upright="1"/>
        <a:lstStyle/>
        <a:p>
          <a:pPr algn="l" rtl="0"/>
          <a:endParaRPr lang="fr-FR" sz="1400" b="1"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dropbox.com/sh/03g20qtqddwp4oa/AAB5pMtvCMYvt2vBboGAWIs7a?dl=0" TargetMode="External"/><Relationship Id="rId7" Type="http://schemas.openxmlformats.org/officeDocument/2006/relationships/vmlDrawing" Target="../drawings/vmlDrawing1.vml"/><Relationship Id="rId2" Type="http://schemas.openxmlformats.org/officeDocument/2006/relationships/hyperlink" Target="https://www.dropbox.com/sh/03g20qtqddwp4oa/AAB5pMtvCMYvt2vBboGAWIs7a?dl=0" TargetMode="External"/><Relationship Id="rId1" Type="http://schemas.openxmlformats.org/officeDocument/2006/relationships/hyperlink" Target="https://www.dropbox.com/sh/03g20qtqddwp4oa/AAB5pMtvCMYvt2vBboGAWIs7a?dl=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dropbox.com/sh/0fhymwg4hkzkhoj/AAB29yLsM_K3ay1Veguo6fgHa?dl=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youtube.com/watch?v=vlQMlu0dE1Q" TargetMode="External"/><Relationship Id="rId7" Type="http://schemas.openxmlformats.org/officeDocument/2006/relationships/comments" Target="../comments2.xml"/><Relationship Id="rId2" Type="http://schemas.openxmlformats.org/officeDocument/2006/relationships/hyperlink" Target="mailto:frederic.denisot@puy-de-dome.cci.fr?subject=J'ai%20lu%20la%20phrase" TargetMode="External"/><Relationship Id="rId1" Type="http://schemas.openxmlformats.org/officeDocument/2006/relationships/hyperlink" Target="mailto:fdenisot@auvergne.cci.fr?subject=J'ai%20lu%20la%20phrase"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fr.slideshare.net/ChaireGP/le-management-des-situations-extrme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youtube.com/watch?v=FxckuTRz0cg" TargetMode="External"/><Relationship Id="rId1" Type="http://schemas.openxmlformats.org/officeDocument/2006/relationships/hyperlink" Target="https://gephi.org/users/download/"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pageSetUpPr fitToPage="1"/>
  </sheetPr>
  <dimension ref="A1:L25"/>
  <sheetViews>
    <sheetView showGridLines="0" zoomScale="70" zoomScaleNormal="70" workbookViewId="0">
      <pane ySplit="1" topLeftCell="A2" activePane="bottomLeft" state="frozenSplit"/>
      <selection activeCell="C1" sqref="C1"/>
      <selection pane="bottomLeft" activeCell="C1" sqref="C1"/>
    </sheetView>
  </sheetViews>
  <sheetFormatPr baseColWidth="10" defaultColWidth="12.69921875" defaultRowHeight="18" x14ac:dyDescent="0.3"/>
  <cols>
    <col min="1" max="1" width="31.19921875" style="15" customWidth="1"/>
    <col min="2" max="2" width="25.69921875" style="15" customWidth="1"/>
    <col min="3" max="3" width="31.19921875" style="15" customWidth="1"/>
    <col min="4" max="4" width="28.69921875" style="15" customWidth="1"/>
    <col min="5" max="5" width="27.5" style="15" customWidth="1"/>
    <col min="6" max="12" width="12.09765625" style="15" customWidth="1"/>
    <col min="13" max="16384" width="12.69921875" style="15"/>
  </cols>
  <sheetData>
    <row r="1" spans="1:12" s="7" customFormat="1" ht="34.5" customHeight="1" x14ac:dyDescent="0.3">
      <c r="A1" s="1" t="s">
        <v>0</v>
      </c>
      <c r="B1" s="2"/>
      <c r="C1" s="1" t="s">
        <v>1</v>
      </c>
      <c r="D1" s="3"/>
      <c r="E1" s="1" t="s">
        <v>2</v>
      </c>
      <c r="F1" s="4" t="s">
        <v>3</v>
      </c>
      <c r="G1" s="5"/>
      <c r="H1" s="5"/>
      <c r="I1" s="6"/>
      <c r="J1" s="6"/>
      <c r="K1" s="6"/>
      <c r="L1" s="6"/>
    </row>
    <row r="2" spans="1:12" s="7" customFormat="1" ht="34.5" customHeight="1" x14ac:dyDescent="0.3">
      <c r="A2" s="8" t="s">
        <v>4</v>
      </c>
      <c r="B2" s="9"/>
      <c r="C2" s="10"/>
      <c r="D2" s="11"/>
      <c r="E2" s="11"/>
      <c r="F2" s="12"/>
      <c r="G2" s="12"/>
      <c r="H2" s="12"/>
    </row>
    <row r="3" spans="1:12" ht="23.4" x14ac:dyDescent="0.35">
      <c r="A3" s="399" t="s">
        <v>5</v>
      </c>
      <c r="B3" s="399"/>
      <c r="C3" s="399"/>
      <c r="D3" s="399"/>
      <c r="E3" s="399"/>
      <c r="F3" s="13"/>
      <c r="G3" s="14"/>
      <c r="H3" s="14"/>
    </row>
    <row r="4" spans="1:12" ht="5.25" customHeight="1" x14ac:dyDescent="0.35">
      <c r="A4" s="16"/>
      <c r="B4" s="16"/>
      <c r="C4" s="16"/>
      <c r="D4" s="16"/>
      <c r="E4" s="16"/>
      <c r="F4" s="13"/>
      <c r="G4" s="14"/>
      <c r="H4" s="14"/>
    </row>
    <row r="5" spans="1:12" ht="25.8" x14ac:dyDescent="0.3">
      <c r="A5" s="398" t="s">
        <v>6</v>
      </c>
      <c r="B5" s="398"/>
    </row>
    <row r="6" spans="1:12" s="18" customFormat="1" ht="58.5" customHeight="1" x14ac:dyDescent="0.3">
      <c r="A6" s="400" t="e">
        <f>"Dans ce fichier,  "&amp;COUNTIF(#REF!,#REF!)&amp;" outils , méthodes ou ressources, certains classiques, d'autre originaux, tous adaptés aux PME, pour structurer et enrichir sa réflexion sur la stratégie, le marketing, la gestion, l'innovation, la performance ..."</f>
        <v>#REF!</v>
      </c>
      <c r="B6" s="400"/>
      <c r="C6" s="400"/>
      <c r="D6" s="17"/>
      <c r="E6" s="17"/>
      <c r="F6" s="15"/>
      <c r="H6"/>
    </row>
    <row r="7" spans="1:12" s="18" customFormat="1" x14ac:dyDescent="0.3">
      <c r="A7" s="401" t="s">
        <v>7</v>
      </c>
      <c r="B7" s="401"/>
      <c r="C7" s="401"/>
      <c r="D7" s="17"/>
      <c r="E7" s="17"/>
      <c r="I7" s="15"/>
    </row>
    <row r="8" spans="1:12" ht="63" customHeight="1" x14ac:dyDescent="0.3">
      <c r="A8" s="402" t="s">
        <v>8</v>
      </c>
      <c r="B8" s="402"/>
      <c r="C8" s="402"/>
      <c r="D8" s="19"/>
      <c r="E8" s="19"/>
      <c r="G8" s="20"/>
    </row>
    <row r="9" spans="1:12" ht="16.2" customHeight="1" x14ac:dyDescent="0.3">
      <c r="A9" s="403" t="s">
        <v>587</v>
      </c>
      <c r="B9" s="403"/>
      <c r="C9" s="403"/>
      <c r="D9" s="21"/>
      <c r="E9" s="21"/>
      <c r="G9" s="20"/>
    </row>
    <row r="10" spans="1:12" ht="17.399999999999999" customHeight="1" x14ac:dyDescent="0.3">
      <c r="A10" s="402" t="s">
        <v>586</v>
      </c>
      <c r="B10" s="402"/>
      <c r="C10" s="402"/>
      <c r="D10" s="21"/>
      <c r="E10" s="21"/>
      <c r="G10" s="20"/>
    </row>
    <row r="11" spans="1:12" ht="39.6" x14ac:dyDescent="0.3">
      <c r="A11" s="398" t="s">
        <v>9</v>
      </c>
      <c r="B11" s="398"/>
      <c r="C11" s="22"/>
      <c r="D11" s="391" t="s">
        <v>589</v>
      </c>
      <c r="E11" s="21"/>
      <c r="G11" s="20"/>
    </row>
    <row r="12" spans="1:12" s="18" customFormat="1" ht="86.25" customHeight="1" x14ac:dyDescent="0.3">
      <c r="A12" s="392" t="s">
        <v>588</v>
      </c>
      <c r="B12" s="392"/>
      <c r="C12" s="392"/>
      <c r="D12" s="392"/>
      <c r="E12" s="392"/>
      <c r="G12" s="390" t="s">
        <v>586</v>
      </c>
    </row>
    <row r="13" spans="1:12" s="18" customFormat="1" ht="41.25" customHeight="1" x14ac:dyDescent="0.3">
      <c r="A13" s="393" t="s">
        <v>10</v>
      </c>
      <c r="B13" s="393"/>
      <c r="C13" s="393"/>
      <c r="D13" s="393"/>
      <c r="E13" s="393"/>
    </row>
    <row r="14" spans="1:12" ht="39" customHeight="1" x14ac:dyDescent="0.3">
      <c r="A14" s="394" t="s">
        <v>11</v>
      </c>
      <c r="B14" s="395"/>
      <c r="C14" s="395"/>
      <c r="D14" s="395"/>
      <c r="E14" s="395"/>
      <c r="F14" s="396"/>
      <c r="G14" s="396"/>
      <c r="H14" s="18"/>
    </row>
    <row r="15" spans="1:12" ht="3.75" customHeight="1" x14ac:dyDescent="0.3">
      <c r="A15" s="23"/>
      <c r="B15" s="23"/>
      <c r="C15" s="23"/>
      <c r="D15" s="23"/>
      <c r="E15" s="23"/>
      <c r="F15" s="23"/>
      <c r="G15" s="23"/>
      <c r="H15" s="18"/>
    </row>
    <row r="16" spans="1:12" ht="20.25" customHeight="1" x14ac:dyDescent="0.3">
      <c r="A16" s="24" t="s">
        <v>12</v>
      </c>
      <c r="B16" s="24"/>
      <c r="C16" s="24"/>
      <c r="D16" s="24"/>
      <c r="E16" s="24"/>
      <c r="F16" s="24"/>
      <c r="G16" s="18"/>
      <c r="H16" s="18"/>
    </row>
    <row r="17" spans="1:8" ht="6.75" customHeight="1" x14ac:dyDescent="0.3">
      <c r="A17" s="25"/>
      <c r="B17" s="25"/>
      <c r="C17" s="25"/>
      <c r="D17" s="25"/>
      <c r="E17" s="25"/>
      <c r="F17" s="23"/>
      <c r="G17" s="23"/>
      <c r="H17" s="18"/>
    </row>
    <row r="18" spans="1:8" x14ac:dyDescent="0.35">
      <c r="A18" s="26" t="s">
        <v>13</v>
      </c>
      <c r="B18" s="26"/>
      <c r="C18" s="26"/>
      <c r="D18" s="26"/>
      <c r="E18" s="13"/>
      <c r="G18" s="18"/>
      <c r="H18" s="18"/>
    </row>
    <row r="19" spans="1:8" x14ac:dyDescent="0.35">
      <c r="A19" s="26" t="s">
        <v>14</v>
      </c>
      <c r="B19" s="26"/>
      <c r="C19" s="26"/>
      <c r="D19" s="26"/>
      <c r="E19" s="13"/>
      <c r="G19" s="18"/>
      <c r="H19" s="18"/>
    </row>
    <row r="20" spans="1:8" x14ac:dyDescent="0.35">
      <c r="A20" s="27" t="s">
        <v>15</v>
      </c>
      <c r="B20" s="26"/>
      <c r="C20" s="26"/>
      <c r="D20" s="26"/>
      <c r="E20" s="26"/>
    </row>
    <row r="21" spans="1:8" x14ac:dyDescent="0.35">
      <c r="A21" s="27" t="s">
        <v>16</v>
      </c>
      <c r="B21" s="26"/>
      <c r="C21" s="26"/>
      <c r="D21" s="26"/>
      <c r="E21" s="26"/>
    </row>
    <row r="22" spans="1:8" s="28" customFormat="1" x14ac:dyDescent="0.3">
      <c r="A22" s="397"/>
      <c r="B22" s="397"/>
      <c r="C22" s="397"/>
      <c r="D22" s="397"/>
      <c r="E22" s="397"/>
    </row>
    <row r="23" spans="1:8" x14ac:dyDescent="0.3">
      <c r="A23" s="29"/>
    </row>
    <row r="24" spans="1:8" ht="18" customHeight="1" x14ac:dyDescent="0.3"/>
    <row r="25" spans="1:8" ht="43.5" customHeight="1" x14ac:dyDescent="0.3">
      <c r="A25" s="30"/>
      <c r="B25" s="30"/>
      <c r="C25" s="30"/>
      <c r="D25" s="30"/>
      <c r="E25" s="30"/>
    </row>
  </sheetData>
  <mergeCells count="13">
    <mergeCell ref="A11:B11"/>
    <mergeCell ref="A3:E3"/>
    <mergeCell ref="A5:B5"/>
    <mergeCell ref="A6:C6"/>
    <mergeCell ref="A7:C7"/>
    <mergeCell ref="A8:C8"/>
    <mergeCell ref="A9:C9"/>
    <mergeCell ref="A10:C10"/>
    <mergeCell ref="A12:E12"/>
    <mergeCell ref="A13:E13"/>
    <mergeCell ref="A14:E14"/>
    <mergeCell ref="F14:G14"/>
    <mergeCell ref="A22:E22"/>
  </mergeCells>
  <dataValidations count="1">
    <dataValidation allowBlank="1" showInputMessage="1" showErrorMessage="1" prompt="Pour naviguer entre les onglets _x000a_CLIQUEZ SUR LES LIENS HYPERTEXTES UNIQUEMENT..._x000a__x000a_(Texte souligné ou quand votre pointeur se transforme en &quot;petite main&quot;)" sqref="A3:E3"/>
  </dataValidations>
  <hyperlinks>
    <hyperlink ref="A16" location="Encouragements!A2" tooltip="Ma rémunération... pour l'instant !" display="Vos encouragements…………………………..."/>
    <hyperlink ref="A14" location="'Prise en main'!A2" display="Prise en main, (à lire pour commencer…)"/>
    <hyperlink ref="A14:E14" location="'Prise en main'!A2" tooltip="A lire absolument pour ne pas prendre peur à l'ouverture de ce fichier et ne pas perdre de temps à l'utilisation...Top chrono !" display="Prise en main en 2'59'' ...à lire pour commencer"/>
    <hyperlink ref="A1" location="'Vue générale'!A3" tooltip="Lien interne permettant l'accès à l'ensemble des outils" display="Vue Générale"/>
    <hyperlink ref="E1" location="Mindmapping!A1" display="Mind mapping"/>
    <hyperlink ref="C1" location="'Prise en main'!A2" display="Prise en main"/>
    <hyperlink ref="A8:C8" r:id="rId1" display="https://www.dropbox.com/sh/03g20qtqddwp4oa/AAB5pMtvCMYvt2vBboGAWIs7a?dl=0"/>
    <hyperlink ref="G12" r:id="rId2"/>
    <hyperlink ref="A10" r:id="rId3"/>
    <hyperlink ref="D11" r:id="rId4"/>
  </hyperlinks>
  <printOptions horizontalCentered="1"/>
  <pageMargins left="0.27559055118110237" right="0.23622047244094491" top="0.39370078740157483" bottom="0.74803149606299213" header="0.31496062992125984" footer="0.31496062992125984"/>
  <pageSetup paperSize="9" scale="39" orientation="portrait" r:id="rId5"/>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1"/>
  <sheetViews>
    <sheetView showGridLines="0" zoomScale="115" zoomScaleNormal="115" zoomScaleSheetLayoutView="100" workbookViewId="0">
      <pane ySplit="1" topLeftCell="A2" activePane="bottomLeft" state="frozenSplit"/>
      <selection activeCell="C1" sqref="C1"/>
      <selection pane="bottomLeft"/>
    </sheetView>
  </sheetViews>
  <sheetFormatPr baseColWidth="10" defaultColWidth="12.69921875" defaultRowHeight="18" x14ac:dyDescent="0.35"/>
  <cols>
    <col min="1" max="1" width="20.69921875" style="13" customWidth="1"/>
    <col min="2" max="2" width="17.3984375" style="13" customWidth="1"/>
    <col min="3" max="3" width="45.19921875" style="13" customWidth="1"/>
    <col min="4" max="4" width="73.19921875" style="13" customWidth="1"/>
    <col min="5" max="9" width="12.69921875" style="13"/>
    <col min="10" max="10" width="51.19921875" style="13" customWidth="1"/>
    <col min="11" max="16384" width="12.69921875" style="13"/>
  </cols>
  <sheetData>
    <row r="1" spans="1:10" s="34" customFormat="1" ht="34.799999999999997" x14ac:dyDescent="0.45">
      <c r="A1" s="31" t="s">
        <v>17</v>
      </c>
      <c r="B1" s="32" t="s">
        <v>18</v>
      </c>
      <c r="C1" s="33" t="s">
        <v>19</v>
      </c>
      <c r="D1" s="31" t="s">
        <v>2</v>
      </c>
      <c r="E1" s="31" t="s">
        <v>20</v>
      </c>
    </row>
    <row r="2" spans="1:10" s="34" customFormat="1" ht="36.75" customHeight="1" x14ac:dyDescent="0.45"/>
    <row r="3" spans="1:10" s="34" customFormat="1" ht="33.6" x14ac:dyDescent="0.45">
      <c r="A3" s="35" t="s">
        <v>1</v>
      </c>
      <c r="B3" s="36"/>
      <c r="C3" s="37"/>
      <c r="D3" s="38"/>
      <c r="E3" s="39"/>
    </row>
    <row r="4" spans="1:10" s="34" customFormat="1" ht="33.6" x14ac:dyDescent="0.45">
      <c r="A4" s="40"/>
      <c r="B4" s="41"/>
      <c r="C4" s="42"/>
      <c r="D4" s="38"/>
      <c r="E4" s="39"/>
    </row>
    <row r="5" spans="1:10" ht="41.25" customHeight="1" x14ac:dyDescent="0.35">
      <c r="A5" s="43" t="s">
        <v>21</v>
      </c>
      <c r="B5" s="44"/>
      <c r="C5" s="44"/>
      <c r="D5" s="20"/>
      <c r="E5" s="45"/>
      <c r="J5" s="46"/>
    </row>
    <row r="6" spans="1:10" s="48" customFormat="1" x14ac:dyDescent="0.3">
      <c r="A6" s="47" t="s">
        <v>22</v>
      </c>
      <c r="J6" s="49"/>
    </row>
    <row r="7" spans="1:10" s="48" customFormat="1" x14ac:dyDescent="0.3">
      <c r="A7" s="47"/>
      <c r="F7" s="20"/>
      <c r="J7" s="49"/>
    </row>
    <row r="8" spans="1:10" s="48" customFormat="1" ht="31.2" x14ac:dyDescent="0.3">
      <c r="A8" s="50" t="s">
        <v>23</v>
      </c>
      <c r="B8" s="51"/>
      <c r="C8" s="51"/>
      <c r="J8" s="49"/>
    </row>
    <row r="9" spans="1:10" s="52" customFormat="1" x14ac:dyDescent="0.3">
      <c r="A9" s="421" t="s">
        <v>24</v>
      </c>
      <c r="B9" s="421"/>
      <c r="C9" s="421"/>
      <c r="D9" s="421"/>
    </row>
    <row r="10" spans="1:10" s="52" customFormat="1" ht="24.75" customHeight="1" x14ac:dyDescent="0.3">
      <c r="A10" s="410" t="s">
        <v>25</v>
      </c>
      <c r="B10" s="405"/>
      <c r="C10" s="405"/>
      <c r="D10" s="405"/>
    </row>
    <row r="11" spans="1:10" s="52" customFormat="1" ht="43.5" customHeight="1" x14ac:dyDescent="0.3">
      <c r="A11" s="410" t="s">
        <v>26</v>
      </c>
      <c r="B11" s="410"/>
      <c r="C11" s="410"/>
      <c r="D11" s="410"/>
    </row>
    <row r="12" spans="1:10" s="52" customFormat="1" ht="21.75" customHeight="1" x14ac:dyDescent="0.3">
      <c r="A12" s="410" t="s">
        <v>27</v>
      </c>
      <c r="B12" s="410"/>
      <c r="C12" s="410"/>
      <c r="D12" s="410"/>
    </row>
    <row r="13" spans="1:10" s="52" customFormat="1" ht="21.75" customHeight="1" x14ac:dyDescent="0.3">
      <c r="A13" s="410" t="s">
        <v>28</v>
      </c>
      <c r="B13" s="410"/>
      <c r="C13" s="410"/>
      <c r="D13" s="410"/>
    </row>
    <row r="14" spans="1:10" s="52" customFormat="1" ht="57" customHeight="1" x14ac:dyDescent="0.3">
      <c r="A14" s="405" t="s">
        <v>29</v>
      </c>
      <c r="B14" s="405"/>
      <c r="C14" s="405"/>
      <c r="D14" s="405"/>
    </row>
    <row r="15" spans="1:10" s="52" customFormat="1" ht="22.5" customHeight="1" x14ac:dyDescent="0.3">
      <c r="A15" s="405" t="s">
        <v>30</v>
      </c>
      <c r="B15" s="405"/>
      <c r="C15" s="405"/>
      <c r="D15" s="405"/>
    </row>
    <row r="16" spans="1:10" s="52" customFormat="1" ht="25.5" customHeight="1" x14ac:dyDescent="0.3">
      <c r="A16" s="421" t="s">
        <v>31</v>
      </c>
      <c r="B16" s="421"/>
      <c r="C16" s="421"/>
      <c r="D16" s="421"/>
    </row>
    <row r="17" spans="1:10" s="52" customFormat="1" ht="48" customHeight="1" x14ac:dyDescent="0.3">
      <c r="A17" s="437" t="s">
        <v>32</v>
      </c>
      <c r="B17" s="437"/>
      <c r="C17" s="437"/>
      <c r="D17" s="437"/>
    </row>
    <row r="18" spans="1:10" s="52" customFormat="1" x14ac:dyDescent="0.3"/>
    <row r="19" spans="1:10" s="52" customFormat="1" ht="23.4" x14ac:dyDescent="0.3">
      <c r="A19" s="438" t="s">
        <v>33</v>
      </c>
      <c r="B19" s="438"/>
      <c r="C19" s="438"/>
      <c r="D19" s="438"/>
    </row>
    <row r="20" spans="1:10" s="48" customFormat="1" ht="24.75" customHeight="1" x14ac:dyDescent="0.3">
      <c r="A20" s="53" t="s">
        <v>34</v>
      </c>
      <c r="C20" s="54"/>
      <c r="D20" s="54"/>
    </row>
    <row r="21" spans="1:10" s="48" customFormat="1" ht="24.75" customHeight="1" x14ac:dyDescent="0.3">
      <c r="A21" s="53" t="s">
        <v>35</v>
      </c>
      <c r="C21" s="54"/>
      <c r="D21" s="54"/>
    </row>
    <row r="22" spans="1:10" s="48" customFormat="1" ht="24.75" customHeight="1" x14ac:dyDescent="0.3">
      <c r="A22" s="53" t="s">
        <v>36</v>
      </c>
      <c r="C22" s="54"/>
      <c r="D22" s="54"/>
    </row>
    <row r="23" spans="1:10" s="48" customFormat="1" ht="24.75" customHeight="1" x14ac:dyDescent="0.3">
      <c r="A23" s="406" t="s">
        <v>37</v>
      </c>
      <c r="B23" s="406"/>
      <c r="C23" s="406"/>
      <c r="D23" s="406"/>
    </row>
    <row r="24" spans="1:10" s="48" customFormat="1" ht="24.75" customHeight="1" x14ac:dyDescent="0.3">
      <c r="A24" s="53" t="s">
        <v>38</v>
      </c>
      <c r="C24" s="54"/>
      <c r="D24" s="54"/>
    </row>
    <row r="25" spans="1:10" s="48" customFormat="1" x14ac:dyDescent="0.3">
      <c r="A25" s="55"/>
      <c r="C25" s="54"/>
      <c r="D25" s="54"/>
    </row>
    <row r="26" spans="1:10" s="53" customFormat="1" ht="24" customHeight="1" x14ac:dyDescent="0.3">
      <c r="A26" s="56" t="s">
        <v>39</v>
      </c>
      <c r="B26" s="57"/>
      <c r="C26" s="57"/>
      <c r="D26" s="57"/>
    </row>
    <row r="27" spans="1:10" s="48" customFormat="1" ht="17.25" customHeight="1" x14ac:dyDescent="0.3">
      <c r="A27" s="58" t="s">
        <v>40</v>
      </c>
      <c r="B27" s="58"/>
      <c r="C27" s="58"/>
      <c r="E27" s="441" t="s">
        <v>41</v>
      </c>
      <c r="J27" s="49"/>
    </row>
    <row r="28" spans="1:10" s="48" customFormat="1" ht="32.25" customHeight="1" x14ac:dyDescent="0.3">
      <c r="A28" s="59" t="s">
        <v>42</v>
      </c>
      <c r="B28" s="60"/>
      <c r="C28" s="60"/>
      <c r="E28" s="441"/>
      <c r="J28" s="49"/>
    </row>
    <row r="29" spans="1:10" s="48" customFormat="1" ht="27" customHeight="1" x14ac:dyDescent="0.3">
      <c r="A29" s="410" t="s">
        <v>43</v>
      </c>
      <c r="B29" s="407"/>
      <c r="C29" s="407"/>
      <c r="D29" s="407"/>
      <c r="J29" s="49"/>
    </row>
    <row r="30" spans="1:10" s="48" customFormat="1" ht="90" customHeight="1" x14ac:dyDescent="0.3">
      <c r="A30" s="439" t="s">
        <v>44</v>
      </c>
      <c r="B30" s="439"/>
      <c r="C30" s="439"/>
      <c r="D30" s="439"/>
      <c r="J30" s="49"/>
    </row>
    <row r="31" spans="1:10" s="48" customFormat="1" x14ac:dyDescent="0.3">
      <c r="A31" s="410" t="s">
        <v>45</v>
      </c>
      <c r="B31" s="407"/>
      <c r="C31" s="407"/>
      <c r="D31" s="407"/>
      <c r="E31" s="49"/>
      <c r="J31" s="49"/>
    </row>
    <row r="32" spans="1:10" s="48" customFormat="1" ht="23.25" customHeight="1" x14ac:dyDescent="0.3">
      <c r="A32" s="410" t="s">
        <v>46</v>
      </c>
      <c r="B32" s="407"/>
      <c r="C32" s="407"/>
      <c r="D32" s="407"/>
      <c r="J32" s="49"/>
    </row>
    <row r="33" spans="1:10" s="48" customFormat="1" ht="23.25" customHeight="1" x14ac:dyDescent="0.3">
      <c r="A33" s="61" t="s">
        <v>47</v>
      </c>
      <c r="B33" s="52"/>
      <c r="C33" s="52"/>
      <c r="D33" s="52"/>
      <c r="J33" s="49"/>
    </row>
    <row r="34" spans="1:10" s="48" customFormat="1" ht="84" customHeight="1" x14ac:dyDescent="0.3">
      <c r="A34" s="440" t="s">
        <v>48</v>
      </c>
      <c r="B34" s="440"/>
      <c r="C34" s="440"/>
      <c r="D34" s="440"/>
      <c r="E34" s="30"/>
      <c r="J34" s="49"/>
    </row>
    <row r="35" spans="1:10" s="48" customFormat="1" ht="10.5" customHeight="1" x14ac:dyDescent="0.3">
      <c r="A35" s="62"/>
      <c r="B35" s="62"/>
      <c r="C35" s="62"/>
      <c r="D35" s="62"/>
      <c r="E35" s="30"/>
      <c r="J35" s="49"/>
    </row>
    <row r="36" spans="1:10" s="48" customFormat="1" ht="21" x14ac:dyDescent="0.3">
      <c r="A36" s="63" t="s">
        <v>49</v>
      </c>
      <c r="C36" s="54"/>
      <c r="D36" s="54"/>
    </row>
    <row r="37" spans="1:10" s="48" customFormat="1" x14ac:dyDescent="0.3">
      <c r="A37" s="64" t="s">
        <v>50</v>
      </c>
      <c r="C37" s="54"/>
      <c r="D37" s="54"/>
    </row>
    <row r="38" spans="1:10" s="48" customFormat="1" x14ac:dyDescent="0.3">
      <c r="A38" s="64" t="s">
        <v>51</v>
      </c>
      <c r="C38" s="54"/>
      <c r="D38" s="54"/>
    </row>
    <row r="39" spans="1:10" s="48" customFormat="1" x14ac:dyDescent="0.3">
      <c r="A39" s="64" t="s">
        <v>52</v>
      </c>
      <c r="C39" s="54"/>
      <c r="D39" s="54"/>
    </row>
    <row r="40" spans="1:10" s="48" customFormat="1" x14ac:dyDescent="0.3">
      <c r="A40" s="64" t="s">
        <v>53</v>
      </c>
      <c r="C40" s="54"/>
      <c r="D40" s="54"/>
    </row>
    <row r="41" spans="1:10" s="48" customFormat="1" x14ac:dyDescent="0.3">
      <c r="A41" s="64" t="s">
        <v>54</v>
      </c>
      <c r="C41" s="54"/>
      <c r="D41" s="54"/>
    </row>
    <row r="42" spans="1:10" s="48" customFormat="1" x14ac:dyDescent="0.3">
      <c r="A42" s="64" t="s">
        <v>55</v>
      </c>
      <c r="C42" s="54"/>
      <c r="D42" s="54"/>
    </row>
    <row r="43" spans="1:10" s="48" customFormat="1" x14ac:dyDescent="0.3">
      <c r="C43" s="54"/>
      <c r="D43" s="54"/>
    </row>
    <row r="44" spans="1:10" s="48" customFormat="1" x14ac:dyDescent="0.3">
      <c r="A44" s="55" t="s">
        <v>56</v>
      </c>
      <c r="C44" s="54"/>
      <c r="D44" s="54"/>
    </row>
    <row r="45" spans="1:10" s="48" customFormat="1" x14ac:dyDescent="0.3">
      <c r="A45" s="48" t="s">
        <v>57</v>
      </c>
      <c r="C45" s="54"/>
      <c r="D45" s="54"/>
    </row>
    <row r="46" spans="1:10" s="48" customFormat="1" x14ac:dyDescent="0.3">
      <c r="A46" s="48" t="s">
        <v>58</v>
      </c>
      <c r="C46" s="54"/>
      <c r="D46" s="54"/>
    </row>
    <row r="47" spans="1:10" s="48" customFormat="1" ht="20.25" customHeight="1" x14ac:dyDescent="0.3">
      <c r="A47" s="418" t="s">
        <v>59</v>
      </c>
      <c r="B47" s="418"/>
      <c r="C47" s="418"/>
      <c r="D47" s="418"/>
    </row>
    <row r="48" spans="1:10" s="48" customFormat="1" ht="24" customHeight="1" x14ac:dyDescent="0.3">
      <c r="A48" s="418" t="s">
        <v>60</v>
      </c>
      <c r="B48" s="418"/>
      <c r="C48" s="418"/>
      <c r="D48" s="418"/>
    </row>
    <row r="49" spans="1:10" s="48" customFormat="1" ht="17.25" customHeight="1" x14ac:dyDescent="0.3">
      <c r="A49" s="54"/>
      <c r="B49" s="54"/>
      <c r="C49" s="54"/>
      <c r="D49" s="54"/>
    </row>
    <row r="50" spans="1:10" s="48" customFormat="1" x14ac:dyDescent="0.3">
      <c r="A50" s="405" t="s">
        <v>61</v>
      </c>
      <c r="B50" s="405"/>
      <c r="C50" s="405"/>
      <c r="D50" s="405"/>
    </row>
    <row r="51" spans="1:10" s="48" customFormat="1" ht="24.75" customHeight="1" x14ac:dyDescent="0.3">
      <c r="A51" s="405" t="s">
        <v>62</v>
      </c>
      <c r="B51" s="405"/>
      <c r="C51" s="405"/>
      <c r="D51" s="405"/>
    </row>
    <row r="52" spans="1:10" s="48" customFormat="1" ht="48" customHeight="1" x14ac:dyDescent="0.3">
      <c r="A52" s="433" t="s">
        <v>63</v>
      </c>
      <c r="B52" s="433"/>
      <c r="C52" s="433"/>
      <c r="D52" s="433"/>
    </row>
    <row r="53" spans="1:10" s="48" customFormat="1" ht="18.75" customHeight="1" x14ac:dyDescent="0.3">
      <c r="A53" s="65"/>
      <c r="B53" s="65"/>
      <c r="C53" s="65"/>
      <c r="D53" s="65"/>
    </row>
    <row r="54" spans="1:10" s="48" customFormat="1" ht="17.25" customHeight="1" x14ac:dyDescent="0.3">
      <c r="A54" s="66" t="s">
        <v>64</v>
      </c>
      <c r="B54" s="65"/>
      <c r="C54" s="65"/>
      <c r="D54" s="65"/>
    </row>
    <row r="55" spans="1:10" s="48" customFormat="1" ht="21.75" customHeight="1" x14ac:dyDescent="0.3">
      <c r="B55" s="67" t="s">
        <v>65</v>
      </c>
      <c r="C55" s="68" t="s">
        <v>66</v>
      </c>
      <c r="D55" s="55" t="s">
        <v>67</v>
      </c>
    </row>
    <row r="56" spans="1:10" s="48" customFormat="1" x14ac:dyDescent="0.3">
      <c r="B56" s="67" t="s">
        <v>68</v>
      </c>
      <c r="C56" s="69" t="s">
        <v>69</v>
      </c>
      <c r="D56" s="65" t="s">
        <v>70</v>
      </c>
    </row>
    <row r="57" spans="1:10" s="48" customFormat="1" x14ac:dyDescent="0.3">
      <c r="B57" s="67" t="s">
        <v>71</v>
      </c>
      <c r="C57" s="69" t="s">
        <v>72</v>
      </c>
      <c r="D57" s="70" t="s">
        <v>73</v>
      </c>
    </row>
    <row r="58" spans="1:10" s="48" customFormat="1" ht="10.5" customHeight="1" x14ac:dyDescent="0.3">
      <c r="B58" s="67"/>
      <c r="C58" s="55"/>
      <c r="D58" s="65"/>
    </row>
    <row r="59" spans="1:10" s="48" customFormat="1" x14ac:dyDescent="0.3">
      <c r="A59" s="48" t="s">
        <v>74</v>
      </c>
      <c r="B59" s="67"/>
      <c r="D59" s="54"/>
    </row>
    <row r="60" spans="1:10" s="48" customFormat="1" ht="12.75" customHeight="1" x14ac:dyDescent="0.3">
      <c r="B60" s="67"/>
      <c r="D60" s="54"/>
    </row>
    <row r="61" spans="1:10" s="48" customFormat="1" ht="17.25" customHeight="1" x14ac:dyDescent="0.3">
      <c r="A61" s="434"/>
      <c r="B61" s="434"/>
      <c r="C61" s="434"/>
      <c r="D61" s="434"/>
      <c r="J61" s="49"/>
    </row>
    <row r="62" spans="1:10" s="48" customFormat="1" ht="41.25" customHeight="1" x14ac:dyDescent="0.3">
      <c r="A62" s="405" t="s">
        <v>75</v>
      </c>
      <c r="B62" s="405"/>
      <c r="C62" s="405"/>
      <c r="D62" s="405"/>
    </row>
    <row r="63" spans="1:10" s="48" customFormat="1" ht="20.25" customHeight="1" x14ac:dyDescent="0.3">
      <c r="A63" s="71" t="s">
        <v>76</v>
      </c>
      <c r="B63" s="70"/>
      <c r="C63" s="70"/>
      <c r="D63" s="70"/>
    </row>
    <row r="64" spans="1:10" s="48" customFormat="1" ht="20.25" customHeight="1" x14ac:dyDescent="0.3">
      <c r="A64" s="71"/>
      <c r="B64" s="70"/>
      <c r="C64" s="70"/>
      <c r="D64" s="70"/>
    </row>
    <row r="65" spans="1:10" s="48" customFormat="1" ht="20.25" customHeight="1" x14ac:dyDescent="0.3">
      <c r="A65" s="435" t="s">
        <v>77</v>
      </c>
      <c r="B65" s="435"/>
      <c r="C65" s="435"/>
      <c r="D65" s="435"/>
    </row>
    <row r="66" spans="1:10" s="48" customFormat="1" x14ac:dyDescent="0.3">
      <c r="C66" s="54"/>
      <c r="D66" s="54"/>
    </row>
    <row r="67" spans="1:10" s="48" customFormat="1" ht="23.4" x14ac:dyDescent="0.3">
      <c r="A67" s="56" t="s">
        <v>78</v>
      </c>
      <c r="B67" s="51"/>
      <c r="C67" s="51"/>
      <c r="D67" s="51"/>
      <c r="J67" s="49"/>
    </row>
    <row r="68" spans="1:10" s="48" customFormat="1" ht="23.4" x14ac:dyDescent="0.3">
      <c r="A68" s="56" t="s">
        <v>79</v>
      </c>
      <c r="B68" s="51"/>
      <c r="C68" s="51"/>
      <c r="D68" s="51"/>
      <c r="J68" s="49"/>
    </row>
    <row r="69" spans="1:10" s="48" customFormat="1" ht="23.25" customHeight="1" x14ac:dyDescent="0.3">
      <c r="A69" s="436" t="s">
        <v>80</v>
      </c>
      <c r="B69" s="436"/>
      <c r="C69" s="436"/>
      <c r="D69" s="436"/>
    </row>
    <row r="70" spans="1:10" s="48" customFormat="1" ht="21" x14ac:dyDescent="0.3">
      <c r="A70" s="432" t="s">
        <v>81</v>
      </c>
      <c r="B70" s="432"/>
      <c r="C70" s="72"/>
      <c r="D70" s="72"/>
    </row>
    <row r="71" spans="1:10" s="48" customFormat="1" x14ac:dyDescent="0.3">
      <c r="A71" s="73" t="s">
        <v>82</v>
      </c>
      <c r="B71" s="72"/>
      <c r="C71" s="72"/>
      <c r="D71" s="72"/>
    </row>
    <row r="72" spans="1:10" s="48" customFormat="1" ht="21" x14ac:dyDescent="0.3">
      <c r="A72" s="432" t="s">
        <v>83</v>
      </c>
      <c r="B72" s="432"/>
      <c r="C72" s="72"/>
      <c r="D72" s="72"/>
    </row>
    <row r="73" spans="1:10" s="48" customFormat="1" ht="39" customHeight="1" x14ac:dyDescent="0.3">
      <c r="A73" s="427" t="s">
        <v>84</v>
      </c>
      <c r="B73" s="427"/>
      <c r="C73" s="427"/>
      <c r="D73" s="427"/>
    </row>
    <row r="74" spans="1:10" s="48" customFormat="1" x14ac:dyDescent="0.3">
      <c r="A74" s="73" t="s">
        <v>85</v>
      </c>
      <c r="B74" s="72"/>
      <c r="C74" s="72"/>
      <c r="D74" s="72"/>
    </row>
    <row r="75" spans="1:10" s="48" customFormat="1" ht="21" x14ac:dyDescent="0.3">
      <c r="A75" s="432" t="s">
        <v>86</v>
      </c>
      <c r="B75" s="432"/>
      <c r="C75" s="72"/>
      <c r="D75" s="72"/>
    </row>
    <row r="76" spans="1:10" s="48" customFormat="1" x14ac:dyDescent="0.3">
      <c r="A76" s="73" t="s">
        <v>87</v>
      </c>
      <c r="B76" s="72"/>
      <c r="C76" s="72"/>
      <c r="D76" s="72"/>
    </row>
    <row r="77" spans="1:10" s="48" customFormat="1" ht="21" x14ac:dyDescent="0.3">
      <c r="A77" s="74" t="s">
        <v>88</v>
      </c>
      <c r="B77" s="75"/>
      <c r="C77" s="75"/>
      <c r="D77" s="75"/>
      <c r="J77" s="49"/>
    </row>
    <row r="78" spans="1:10" s="48" customFormat="1" ht="36.75" customHeight="1" x14ac:dyDescent="0.3">
      <c r="A78" s="422" t="s">
        <v>89</v>
      </c>
      <c r="B78" s="422"/>
      <c r="C78" s="422"/>
      <c r="D78" s="422"/>
      <c r="J78" s="49"/>
    </row>
    <row r="79" spans="1:10" s="48" customFormat="1" x14ac:dyDescent="0.3">
      <c r="A79" s="423" t="s">
        <v>90</v>
      </c>
      <c r="B79" s="424"/>
      <c r="C79" s="424"/>
      <c r="D79" s="424"/>
    </row>
    <row r="80" spans="1:10" s="48" customFormat="1" ht="10.5" customHeight="1" x14ac:dyDescent="0.3">
      <c r="A80" s="76"/>
      <c r="B80" s="77"/>
      <c r="C80" s="77"/>
      <c r="D80" s="77"/>
    </row>
    <row r="81" spans="1:4" s="48" customFormat="1" ht="23.25" customHeight="1" x14ac:dyDescent="0.3">
      <c r="A81" s="425" t="s">
        <v>91</v>
      </c>
      <c r="B81" s="426"/>
      <c r="C81" s="426"/>
      <c r="D81" s="426"/>
    </row>
    <row r="82" spans="1:4" s="48" customFormat="1" ht="37.5" customHeight="1" x14ac:dyDescent="0.3">
      <c r="A82" s="427" t="s">
        <v>92</v>
      </c>
      <c r="B82" s="428"/>
      <c r="C82" s="428"/>
      <c r="D82" s="428"/>
    </row>
    <row r="83" spans="1:4" s="48" customFormat="1" x14ac:dyDescent="0.3">
      <c r="A83" s="73"/>
      <c r="B83" s="72"/>
      <c r="C83" s="72"/>
      <c r="D83" s="72"/>
    </row>
    <row r="84" spans="1:4" s="48" customFormat="1" ht="38.25" customHeight="1" x14ac:dyDescent="0.3">
      <c r="A84" s="429" t="s">
        <v>93</v>
      </c>
      <c r="B84" s="429"/>
      <c r="C84" s="429"/>
      <c r="D84" s="429"/>
    </row>
    <row r="85" spans="1:4" s="48" customFormat="1" ht="27" customHeight="1" x14ac:dyDescent="0.3">
      <c r="A85" s="405" t="s">
        <v>94</v>
      </c>
      <c r="B85" s="405"/>
      <c r="C85" s="405"/>
      <c r="D85" s="405"/>
    </row>
    <row r="86" spans="1:4" s="48" customFormat="1" ht="21.75" customHeight="1" x14ac:dyDescent="0.3">
      <c r="A86" s="407" t="s">
        <v>95</v>
      </c>
      <c r="B86" s="407"/>
      <c r="C86" s="407"/>
      <c r="D86" s="407"/>
    </row>
    <row r="87" spans="1:4" s="48" customFormat="1" ht="19.5" customHeight="1" x14ac:dyDescent="0.3">
      <c r="A87" s="407" t="s">
        <v>96</v>
      </c>
      <c r="B87" s="407"/>
      <c r="C87" s="407"/>
      <c r="D87" s="407"/>
    </row>
    <row r="88" spans="1:4" s="48" customFormat="1" x14ac:dyDescent="0.3">
      <c r="A88" s="78"/>
      <c r="B88" s="430" t="s">
        <v>97</v>
      </c>
      <c r="C88" s="430"/>
      <c r="D88" s="430"/>
    </row>
    <row r="89" spans="1:4" s="48" customFormat="1" ht="39" customHeight="1" x14ac:dyDescent="0.3">
      <c r="A89" s="78"/>
      <c r="B89" s="79"/>
      <c r="C89" s="431" t="s">
        <v>98</v>
      </c>
      <c r="D89" s="431"/>
    </row>
    <row r="90" spans="1:4" s="48" customFormat="1" ht="76.5" customHeight="1" x14ac:dyDescent="0.3">
      <c r="A90" s="80"/>
      <c r="B90" s="80"/>
      <c r="C90" s="431" t="s">
        <v>99</v>
      </c>
      <c r="D90" s="431"/>
    </row>
    <row r="91" spans="1:4" s="48" customFormat="1" x14ac:dyDescent="0.3">
      <c r="A91" s="78"/>
      <c r="B91" s="78"/>
      <c r="C91" s="78"/>
      <c r="D91" s="78"/>
    </row>
    <row r="92" spans="1:4" s="48" customFormat="1" x14ac:dyDescent="0.3">
      <c r="B92" s="416" t="s">
        <v>100</v>
      </c>
      <c r="C92" s="416"/>
      <c r="D92" s="416"/>
    </row>
    <row r="93" spans="1:4" s="48" customFormat="1" ht="21.75" customHeight="1" x14ac:dyDescent="0.3">
      <c r="C93" s="405" t="s">
        <v>101</v>
      </c>
      <c r="D93" s="405"/>
    </row>
    <row r="94" spans="1:4" s="48" customFormat="1" ht="12" customHeight="1" x14ac:dyDescent="0.3">
      <c r="C94" s="70"/>
      <c r="D94" s="70"/>
    </row>
    <row r="95" spans="1:4" s="48" customFormat="1" x14ac:dyDescent="0.3">
      <c r="B95" s="416" t="s">
        <v>102</v>
      </c>
      <c r="C95" s="416"/>
      <c r="D95" s="416"/>
    </row>
    <row r="96" spans="1:4" s="48" customFormat="1" ht="81.75" customHeight="1" x14ac:dyDescent="0.3">
      <c r="B96" s="81"/>
      <c r="C96" s="410" t="s">
        <v>103</v>
      </c>
      <c r="D96" s="417"/>
    </row>
    <row r="97" spans="1:10" s="48" customFormat="1" ht="35.25" customHeight="1" x14ac:dyDescent="0.3">
      <c r="B97" s="70"/>
      <c r="C97" s="405" t="s">
        <v>104</v>
      </c>
      <c r="D97" s="405"/>
    </row>
    <row r="98" spans="1:10" s="48" customFormat="1" ht="21.75" customHeight="1" x14ac:dyDescent="0.3">
      <c r="C98" s="405" t="s">
        <v>105</v>
      </c>
      <c r="D98" s="405"/>
    </row>
    <row r="99" spans="1:10" s="48" customFormat="1" ht="21.75" customHeight="1" x14ac:dyDescent="0.3">
      <c r="C99" s="52" t="s">
        <v>106</v>
      </c>
      <c r="D99" s="70"/>
    </row>
    <row r="100" spans="1:10" s="48" customFormat="1" x14ac:dyDescent="0.3">
      <c r="C100" s="418" t="s">
        <v>107</v>
      </c>
      <c r="D100" s="418"/>
    </row>
    <row r="101" spans="1:10" s="48" customFormat="1" ht="18" customHeight="1" x14ac:dyDescent="0.3">
      <c r="A101" s="82" t="s">
        <v>108</v>
      </c>
      <c r="C101" s="54"/>
      <c r="D101" s="54"/>
    </row>
    <row r="102" spans="1:10" s="48" customFormat="1" x14ac:dyDescent="0.3">
      <c r="A102" s="83" t="s">
        <v>109</v>
      </c>
      <c r="C102" s="54"/>
      <c r="D102" s="54"/>
    </row>
    <row r="103" spans="1:10" s="48" customFormat="1" ht="29.25" customHeight="1" x14ac:dyDescent="0.3">
      <c r="B103" s="419" t="s">
        <v>110</v>
      </c>
      <c r="C103" s="419"/>
      <c r="D103" s="419"/>
    </row>
    <row r="104" spans="1:10" s="48" customFormat="1" x14ac:dyDescent="0.3">
      <c r="C104" s="54"/>
      <c r="D104" s="54"/>
    </row>
    <row r="105" spans="1:10" s="48" customFormat="1" ht="21" x14ac:dyDescent="0.3">
      <c r="A105" s="84" t="s">
        <v>111</v>
      </c>
      <c r="B105" s="51"/>
      <c r="C105" s="51"/>
      <c r="D105" s="51"/>
      <c r="J105" s="49"/>
    </row>
    <row r="106" spans="1:10" s="48" customFormat="1" ht="23.4" x14ac:dyDescent="0.3">
      <c r="A106" s="56" t="s">
        <v>112</v>
      </c>
      <c r="B106" s="51"/>
      <c r="C106" s="85"/>
      <c r="D106" s="85"/>
    </row>
    <row r="107" spans="1:10" s="48" customFormat="1" x14ac:dyDescent="0.35">
      <c r="A107" s="86" t="s">
        <v>113</v>
      </c>
      <c r="C107" s="70"/>
      <c r="D107" s="70"/>
    </row>
    <row r="108" spans="1:10" s="48" customFormat="1" ht="81" customHeight="1" x14ac:dyDescent="0.3">
      <c r="B108" s="410" t="s">
        <v>114</v>
      </c>
      <c r="C108" s="410"/>
      <c r="D108" s="410"/>
    </row>
    <row r="109" spans="1:10" s="48" customFormat="1" ht="38.25" customHeight="1" x14ac:dyDescent="0.3">
      <c r="B109" s="410" t="s">
        <v>115</v>
      </c>
      <c r="C109" s="410"/>
      <c r="D109" s="410"/>
    </row>
    <row r="110" spans="1:10" s="48" customFormat="1" ht="19.5" customHeight="1" x14ac:dyDescent="0.3">
      <c r="B110" s="420" t="s">
        <v>116</v>
      </c>
      <c r="C110" s="420"/>
      <c r="D110" s="420"/>
    </row>
    <row r="111" spans="1:10" s="48" customFormat="1" ht="19.5" customHeight="1" x14ac:dyDescent="0.3">
      <c r="B111" s="87" t="s">
        <v>117</v>
      </c>
      <c r="C111" s="88"/>
      <c r="D111" s="88"/>
    </row>
    <row r="112" spans="1:10" s="48" customFormat="1" x14ac:dyDescent="0.3">
      <c r="B112" s="88"/>
      <c r="C112" s="88"/>
      <c r="D112" s="88"/>
    </row>
    <row r="113" spans="1:4" s="48" customFormat="1" ht="23.4" x14ac:dyDescent="0.45">
      <c r="A113" s="89" t="s">
        <v>118</v>
      </c>
      <c r="B113" s="88"/>
      <c r="C113" s="88"/>
      <c r="D113" s="88"/>
    </row>
    <row r="114" spans="1:4" s="48" customFormat="1" ht="24" customHeight="1" x14ac:dyDescent="0.3">
      <c r="B114" s="90" t="s">
        <v>119</v>
      </c>
      <c r="C114" s="70"/>
      <c r="D114" s="70"/>
    </row>
    <row r="115" spans="1:4" s="48" customFormat="1" ht="56.25" customHeight="1" x14ac:dyDescent="0.3">
      <c r="B115" s="421" t="s">
        <v>120</v>
      </c>
      <c r="C115" s="421"/>
      <c r="D115" s="421"/>
    </row>
    <row r="116" spans="1:4" s="48" customFormat="1" x14ac:dyDescent="0.3">
      <c r="B116" s="48" t="s">
        <v>121</v>
      </c>
    </row>
    <row r="117" spans="1:4" s="71" customFormat="1" ht="41.25" customHeight="1" x14ac:dyDescent="0.3">
      <c r="B117" s="415" t="s">
        <v>122</v>
      </c>
      <c r="C117" s="415"/>
      <c r="D117" s="415"/>
    </row>
    <row r="118" spans="1:4" s="48" customFormat="1" ht="21" x14ac:dyDescent="0.3">
      <c r="B118" s="90" t="s">
        <v>123</v>
      </c>
      <c r="C118" s="90"/>
      <c r="D118" s="90"/>
    </row>
    <row r="119" spans="1:4" s="48" customFormat="1" x14ac:dyDescent="0.3">
      <c r="B119" s="410" t="s">
        <v>124</v>
      </c>
      <c r="C119" s="410"/>
      <c r="D119" s="410"/>
    </row>
    <row r="120" spans="1:4" s="48" customFormat="1" ht="20.25" customHeight="1" x14ac:dyDescent="0.3">
      <c r="B120" s="410" t="s">
        <v>125</v>
      </c>
      <c r="C120" s="410"/>
      <c r="D120" s="410"/>
    </row>
    <row r="121" spans="1:4" s="48" customFormat="1" x14ac:dyDescent="0.3">
      <c r="B121" s="60" t="s">
        <v>126</v>
      </c>
      <c r="C121" s="81"/>
      <c r="D121" s="81"/>
    </row>
    <row r="122" spans="1:4" s="48" customFormat="1" x14ac:dyDescent="0.3">
      <c r="B122" s="58"/>
    </row>
    <row r="123" spans="1:4" s="48" customFormat="1" x14ac:dyDescent="0.3">
      <c r="A123" s="66" t="s">
        <v>127</v>
      </c>
      <c r="C123" s="70"/>
      <c r="D123" s="70"/>
    </row>
    <row r="124" spans="1:4" s="48" customFormat="1" ht="48" customHeight="1" x14ac:dyDescent="0.3">
      <c r="B124" s="405" t="s">
        <v>128</v>
      </c>
      <c r="C124" s="405"/>
      <c r="D124" s="405"/>
    </row>
    <row r="125" spans="1:4" s="48" customFormat="1" x14ac:dyDescent="0.3">
      <c r="B125" s="91"/>
      <c r="C125" s="411" t="s">
        <v>129</v>
      </c>
      <c r="D125" s="407"/>
    </row>
    <row r="126" spans="1:4" s="48" customFormat="1" ht="21" customHeight="1" x14ac:dyDescent="0.3">
      <c r="B126" s="92"/>
      <c r="C126" s="411" t="s">
        <v>130</v>
      </c>
      <c r="D126" s="412"/>
    </row>
    <row r="127" spans="1:4" s="48" customFormat="1" ht="21" customHeight="1" x14ac:dyDescent="0.3">
      <c r="B127" s="93"/>
      <c r="C127" s="411" t="s">
        <v>131</v>
      </c>
      <c r="D127" s="412"/>
    </row>
    <row r="128" spans="1:4" s="48" customFormat="1" ht="21" customHeight="1" x14ac:dyDescent="0.3">
      <c r="B128" s="94" t="s">
        <v>132</v>
      </c>
      <c r="C128" s="413" t="s">
        <v>133</v>
      </c>
      <c r="D128" s="412"/>
    </row>
    <row r="129" spans="1:4" s="48" customFormat="1" ht="21" customHeight="1" x14ac:dyDescent="0.3">
      <c r="B129" s="95" t="s">
        <v>134</v>
      </c>
      <c r="C129" s="412"/>
      <c r="D129" s="412"/>
    </row>
    <row r="130" spans="1:4" s="15" customFormat="1" ht="6.75" customHeight="1" x14ac:dyDescent="0.3">
      <c r="B130" s="96"/>
      <c r="C130" s="97"/>
      <c r="D130" s="97"/>
    </row>
    <row r="131" spans="1:4" s="48" customFormat="1" ht="33.75" customHeight="1" x14ac:dyDescent="0.3">
      <c r="B131" s="405" t="s">
        <v>135</v>
      </c>
      <c r="C131" s="405"/>
      <c r="D131" s="405"/>
    </row>
    <row r="132" spans="1:4" x14ac:dyDescent="0.35">
      <c r="B132" s="86" t="s">
        <v>136</v>
      </c>
    </row>
    <row r="133" spans="1:4" ht="34.5" customHeight="1" x14ac:dyDescent="0.35">
      <c r="B133" s="405" t="s">
        <v>137</v>
      </c>
      <c r="C133" s="405"/>
      <c r="D133" s="405"/>
    </row>
    <row r="134" spans="1:4" s="48" customFormat="1" ht="14.25" customHeight="1" x14ac:dyDescent="0.3">
      <c r="B134" s="70"/>
      <c r="C134" s="70"/>
      <c r="D134" s="70"/>
    </row>
    <row r="135" spans="1:4" s="71" customFormat="1" x14ac:dyDescent="0.3">
      <c r="B135" s="98"/>
      <c r="C135" s="98"/>
      <c r="D135" s="98"/>
    </row>
    <row r="136" spans="1:4" s="71" customFormat="1" x14ac:dyDescent="0.35">
      <c r="A136" s="86" t="s">
        <v>138</v>
      </c>
      <c r="B136" s="98"/>
      <c r="C136" s="98"/>
      <c r="D136" s="98"/>
    </row>
    <row r="137" spans="1:4" s="71" customFormat="1" ht="60" customHeight="1" x14ac:dyDescent="0.35">
      <c r="A137" s="86"/>
      <c r="B137" s="414" t="s">
        <v>139</v>
      </c>
      <c r="C137" s="414"/>
      <c r="D137" s="414"/>
    </row>
    <row r="138" spans="1:4" s="71" customFormat="1" x14ac:dyDescent="0.3">
      <c r="B138" s="98"/>
      <c r="C138" s="98"/>
      <c r="D138" s="98"/>
    </row>
    <row r="139" spans="1:4" x14ac:dyDescent="0.35">
      <c r="A139" s="86" t="s">
        <v>140</v>
      </c>
    </row>
    <row r="140" spans="1:4" s="48" customFormat="1" ht="45.75" customHeight="1" x14ac:dyDescent="0.3">
      <c r="A140" s="99" t="s">
        <v>18</v>
      </c>
      <c r="B140" s="405" t="s">
        <v>141</v>
      </c>
      <c r="C140" s="405"/>
      <c r="D140" s="405"/>
    </row>
    <row r="141" spans="1:4" s="48" customFormat="1" ht="23.25" customHeight="1" x14ac:dyDescent="0.3">
      <c r="B141" s="66" t="s">
        <v>142</v>
      </c>
      <c r="C141" s="70"/>
      <c r="D141" s="70"/>
    </row>
    <row r="142" spans="1:4" s="48" customFormat="1" ht="22.5" customHeight="1" x14ac:dyDescent="0.3">
      <c r="A142" s="66"/>
      <c r="B142" s="48" t="s">
        <v>143</v>
      </c>
      <c r="C142" s="70"/>
      <c r="D142" s="70"/>
    </row>
    <row r="143" spans="1:4" s="48" customFormat="1" ht="53.25" customHeight="1" x14ac:dyDescent="0.3">
      <c r="B143" s="405" t="s">
        <v>144</v>
      </c>
      <c r="C143" s="405"/>
      <c r="D143" s="405"/>
    </row>
    <row r="144" spans="1:4" s="48" customFormat="1" ht="39.75" customHeight="1" x14ac:dyDescent="0.3">
      <c r="B144" s="405" t="s">
        <v>145</v>
      </c>
      <c r="C144" s="405"/>
      <c r="D144" s="405"/>
    </row>
    <row r="145" spans="1:4" s="48" customFormat="1" ht="45" customHeight="1" x14ac:dyDescent="0.3">
      <c r="B145" s="406" t="s">
        <v>146</v>
      </c>
      <c r="C145" s="406"/>
      <c r="D145" s="406"/>
    </row>
    <row r="146" spans="1:4" s="48" customFormat="1" ht="26.25" customHeight="1" x14ac:dyDescent="0.3">
      <c r="A146" s="70"/>
      <c r="B146" s="100" t="s">
        <v>147</v>
      </c>
      <c r="C146" s="70"/>
      <c r="D146" s="70"/>
    </row>
    <row r="147" spans="1:4" s="48" customFormat="1" ht="26.25" customHeight="1" x14ac:dyDescent="0.3">
      <c r="A147" s="55" t="s">
        <v>148</v>
      </c>
      <c r="B147" s="70"/>
      <c r="C147" s="70"/>
      <c r="D147" s="70"/>
    </row>
    <row r="148" spans="1:4" s="48" customFormat="1" ht="44.25" customHeight="1" x14ac:dyDescent="0.3">
      <c r="B148" s="405" t="s">
        <v>149</v>
      </c>
      <c r="C148" s="405"/>
      <c r="D148" s="405"/>
    </row>
    <row r="149" spans="1:4" s="48" customFormat="1" ht="17.25" customHeight="1" x14ac:dyDescent="0.3">
      <c r="B149" s="70"/>
      <c r="C149" s="70"/>
      <c r="D149" s="70"/>
    </row>
    <row r="150" spans="1:4" x14ac:dyDescent="0.35">
      <c r="A150" s="86" t="s">
        <v>150</v>
      </c>
    </row>
    <row r="151" spans="1:4" s="48" customFormat="1" ht="21.75" customHeight="1" x14ac:dyDescent="0.3">
      <c r="B151" s="407" t="s">
        <v>151</v>
      </c>
      <c r="C151" s="407"/>
      <c r="D151" s="407"/>
    </row>
    <row r="152" spans="1:4" s="48" customFormat="1" x14ac:dyDescent="0.3">
      <c r="B152" s="408" t="s">
        <v>152</v>
      </c>
      <c r="C152" s="408"/>
      <c r="D152" s="408"/>
    </row>
    <row r="153" spans="1:4" s="48" customFormat="1" ht="34.5" customHeight="1" x14ac:dyDescent="0.3">
      <c r="B153" s="405" t="s">
        <v>153</v>
      </c>
      <c r="C153" s="405"/>
      <c r="D153" s="405"/>
    </row>
    <row r="154" spans="1:4" s="48" customFormat="1" x14ac:dyDescent="0.3">
      <c r="B154" s="408" t="s">
        <v>154</v>
      </c>
      <c r="C154" s="408"/>
      <c r="D154" s="408"/>
    </row>
    <row r="155" spans="1:4" s="48" customFormat="1" x14ac:dyDescent="0.3">
      <c r="B155" s="407" t="s">
        <v>155</v>
      </c>
      <c r="C155" s="407"/>
      <c r="D155" s="407"/>
    </row>
    <row r="156" spans="1:4" s="48" customFormat="1" x14ac:dyDescent="0.3">
      <c r="B156" s="66" t="s">
        <v>156</v>
      </c>
      <c r="C156" s="52"/>
      <c r="D156" s="52"/>
    </row>
    <row r="157" spans="1:4" s="48" customFormat="1" x14ac:dyDescent="0.3">
      <c r="B157" s="407" t="s">
        <v>157</v>
      </c>
      <c r="C157" s="407"/>
      <c r="D157" s="407"/>
    </row>
    <row r="158" spans="1:4" s="48" customFormat="1" x14ac:dyDescent="0.3">
      <c r="B158" s="407" t="s">
        <v>158</v>
      </c>
      <c r="C158" s="407"/>
      <c r="D158" s="407"/>
    </row>
    <row r="160" spans="1:4" x14ac:dyDescent="0.35">
      <c r="A160" s="86" t="s">
        <v>159</v>
      </c>
    </row>
    <row r="161" spans="1:5" x14ac:dyDescent="0.35">
      <c r="A161" s="101" t="s">
        <v>160</v>
      </c>
    </row>
    <row r="162" spans="1:5" x14ac:dyDescent="0.35">
      <c r="A162" s="101" t="s">
        <v>161</v>
      </c>
    </row>
    <row r="163" spans="1:5" x14ac:dyDescent="0.35">
      <c r="A163" s="86" t="s">
        <v>162</v>
      </c>
    </row>
    <row r="164" spans="1:5" ht="33.75" customHeight="1" x14ac:dyDescent="0.35">
      <c r="B164" s="53" t="s">
        <v>163</v>
      </c>
    </row>
    <row r="165" spans="1:5" ht="68.25" customHeight="1" x14ac:dyDescent="0.55000000000000004">
      <c r="B165" s="409" t="s">
        <v>164</v>
      </c>
      <c r="C165" s="409"/>
      <c r="D165" s="409"/>
      <c r="E165" s="102" t="s">
        <v>165</v>
      </c>
    </row>
    <row r="166" spans="1:5" x14ac:dyDescent="0.35">
      <c r="B166" s="103" t="s">
        <v>166</v>
      </c>
    </row>
    <row r="167" spans="1:5" ht="47.4" customHeight="1" x14ac:dyDescent="0.35">
      <c r="B167" s="404" t="s">
        <v>167</v>
      </c>
      <c r="C167" s="404"/>
      <c r="D167" s="404"/>
    </row>
    <row r="181" spans="2:2" x14ac:dyDescent="0.35">
      <c r="B181" s="13" t="s">
        <v>168</v>
      </c>
    </row>
  </sheetData>
  <mergeCells count="78">
    <mergeCell ref="E27:E28"/>
    <mergeCell ref="A9:D9"/>
    <mergeCell ref="A10:D10"/>
    <mergeCell ref="A11:D11"/>
    <mergeCell ref="A12:D12"/>
    <mergeCell ref="A13:D13"/>
    <mergeCell ref="A14:D14"/>
    <mergeCell ref="A47:D47"/>
    <mergeCell ref="A15:D15"/>
    <mergeCell ref="A16:D16"/>
    <mergeCell ref="A17:D17"/>
    <mergeCell ref="A19:D19"/>
    <mergeCell ref="A23:D23"/>
    <mergeCell ref="A29:D29"/>
    <mergeCell ref="A30:D30"/>
    <mergeCell ref="A31:D31"/>
    <mergeCell ref="A32:D32"/>
    <mergeCell ref="A34:D34"/>
    <mergeCell ref="A75:B75"/>
    <mergeCell ref="A48:D48"/>
    <mergeCell ref="A50:D50"/>
    <mergeCell ref="A51:D51"/>
    <mergeCell ref="A52:D52"/>
    <mergeCell ref="A61:D61"/>
    <mergeCell ref="A62:D62"/>
    <mergeCell ref="A65:D65"/>
    <mergeCell ref="A69:D69"/>
    <mergeCell ref="A70:B70"/>
    <mergeCell ref="A72:B72"/>
    <mergeCell ref="A73:D73"/>
    <mergeCell ref="B92:D92"/>
    <mergeCell ref="A78:D78"/>
    <mergeCell ref="A79:D79"/>
    <mergeCell ref="A81:D81"/>
    <mergeCell ref="A82:D82"/>
    <mergeCell ref="A84:D84"/>
    <mergeCell ref="A85:D85"/>
    <mergeCell ref="A86:D86"/>
    <mergeCell ref="A87:D87"/>
    <mergeCell ref="B88:D88"/>
    <mergeCell ref="C89:D89"/>
    <mergeCell ref="C90:D90"/>
    <mergeCell ref="B117:D117"/>
    <mergeCell ref="C93:D93"/>
    <mergeCell ref="B95:D95"/>
    <mergeCell ref="C96:D96"/>
    <mergeCell ref="C97:D97"/>
    <mergeCell ref="C98:D98"/>
    <mergeCell ref="C100:D100"/>
    <mergeCell ref="B103:D103"/>
    <mergeCell ref="B108:D108"/>
    <mergeCell ref="B109:D109"/>
    <mergeCell ref="B110:D110"/>
    <mergeCell ref="B115:D115"/>
    <mergeCell ref="B143:D143"/>
    <mergeCell ref="B119:D119"/>
    <mergeCell ref="B120:D120"/>
    <mergeCell ref="B124:D124"/>
    <mergeCell ref="C125:D125"/>
    <mergeCell ref="C126:D126"/>
    <mergeCell ref="C127:D127"/>
    <mergeCell ref="C128:D129"/>
    <mergeCell ref="B131:D131"/>
    <mergeCell ref="B133:D133"/>
    <mergeCell ref="B137:D137"/>
    <mergeCell ref="B140:D140"/>
    <mergeCell ref="B167:D167"/>
    <mergeCell ref="B144:D144"/>
    <mergeCell ref="B145:D145"/>
    <mergeCell ref="B148:D148"/>
    <mergeCell ref="B151:D151"/>
    <mergeCell ref="B152:D152"/>
    <mergeCell ref="B153:D153"/>
    <mergeCell ref="B154:D154"/>
    <mergeCell ref="B155:D155"/>
    <mergeCell ref="B157:D157"/>
    <mergeCell ref="B158:D158"/>
    <mergeCell ref="B165:D165"/>
  </mergeCells>
  <dataValidations count="1">
    <dataValidation allowBlank="1" showInputMessage="1" showErrorMessage="1" prompt="Vous voyez...! Ca marche...." sqref="B143:D143"/>
  </dataValidations>
  <hyperlinks>
    <hyperlink ref="B167:C167" r:id="rId1" tooltip="Lien vers email" display="Cliquez ici"/>
    <hyperlink ref="B103:D103" location="Menu!A2" tooltip="En cliquant ici, vous choisissez la manière découverte... Choix courageux, mais TRES BON CHOIX !" display="Les 3' sont écoulées…., vous être libre de vous imposer vos choix ! (en cliquant ici !)"/>
    <hyperlink ref="C1" location="Menu!A2" display="En 1 phrase..."/>
    <hyperlink ref="D1" location="Mindmapping!A1" display="Mind mapping"/>
    <hyperlink ref="E1" location="Intro!A2" display="Intro"/>
    <hyperlink ref="B1" location="Didacticiel!A3" tooltip="Descriptif de la méthode et de l'outil" display="i"/>
    <hyperlink ref="A1" location="'Vue générale'!A2" display="Vue générale"/>
    <hyperlink ref="C90:D90" location="'Prise en main'!C86" tooltip="Ici, le fait de passer au dessus de la cellule donne de l'information" display="'Prise en main'!C86"/>
    <hyperlink ref="B167:D167" r:id="rId2" tooltip="Lien vers email" display="Cliquez tout de suite ici pour m'envoyer ce mail…  même si c'est un mois, un  an après…., ce qui compte, c'est le résultat !"/>
    <hyperlink ref="A79:D79" location="Biblio_OPEN_LAB" display="- De nombreux outils s'enrichissent des travaux d'un l'Open Lab crée à clermont entre des PME et des chercheurs en sciences de gestion dont le lien vidéo de l'inauguration se trouve dans la bibliographie"/>
    <hyperlink ref="A65" r:id="rId3"/>
  </hyperlinks>
  <pageMargins left="0.25" right="0.25" top="0.75" bottom="0.75" header="0.3" footer="0.3"/>
  <pageSetup paperSize="9" scale="53" fitToHeight="0" orientation="portrait" r:id="rId4"/>
  <rowBreaks count="3" manualBreakCount="3">
    <brk id="65" max="4" man="1"/>
    <brk id="122" max="4" man="1"/>
    <brk id="168" max="4" man="1"/>
  </rowBreaks>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pageSetUpPr fitToPage="1"/>
  </sheetPr>
  <dimension ref="A1:L96"/>
  <sheetViews>
    <sheetView showGridLines="0" zoomScale="85" zoomScaleNormal="85" workbookViewId="0">
      <pane ySplit="1" topLeftCell="A2" activePane="bottomLeft" state="frozenSplit"/>
      <selection activeCell="C1" sqref="C1"/>
      <selection pane="bottomLeft" activeCell="A20" sqref="A20"/>
    </sheetView>
  </sheetViews>
  <sheetFormatPr baseColWidth="10" defaultColWidth="12.69921875" defaultRowHeight="18" x14ac:dyDescent="0.3"/>
  <cols>
    <col min="1" max="1" width="56" style="15" customWidth="1"/>
    <col min="2" max="2" width="2.59765625" style="15" bestFit="1" customWidth="1"/>
    <col min="3" max="3" width="28.69921875" style="15" customWidth="1"/>
    <col min="4" max="4" width="3.3984375" style="15" customWidth="1"/>
    <col min="5" max="5" width="38" style="15" customWidth="1"/>
    <col min="6" max="6" width="9.3984375" style="116" customWidth="1"/>
    <col min="7" max="7" width="3.19921875" style="26" customWidth="1"/>
    <col min="8" max="8" width="7.09765625" style="243" customWidth="1"/>
    <col min="9" max="9" width="12.19921875" style="15" customWidth="1"/>
    <col min="10" max="10" width="11" style="15" customWidth="1"/>
    <col min="11" max="16384" width="12.69921875" style="15"/>
  </cols>
  <sheetData>
    <row r="1" spans="1:12" s="7" customFormat="1" ht="23.4" x14ac:dyDescent="0.3">
      <c r="A1" s="104" t="s">
        <v>590</v>
      </c>
      <c r="B1" s="105"/>
      <c r="C1" s="106" t="s">
        <v>170</v>
      </c>
      <c r="D1" s="107"/>
      <c r="E1" s="31" t="s">
        <v>20</v>
      </c>
      <c r="F1" s="108"/>
      <c r="G1" s="109"/>
      <c r="H1" s="110"/>
      <c r="K1" s="12"/>
      <c r="L1" s="12"/>
    </row>
    <row r="2" spans="1:12" ht="41.25" customHeight="1" x14ac:dyDescent="0.3">
      <c r="A2" s="111" t="s">
        <v>171</v>
      </c>
      <c r="B2" s="111"/>
      <c r="C2" s="111"/>
      <c r="D2" s="112"/>
      <c r="E2" s="111"/>
      <c r="F2" s="113"/>
      <c r="G2" s="114"/>
      <c r="H2" s="115"/>
      <c r="I2" s="116"/>
    </row>
    <row r="3" spans="1:12" s="7" customFormat="1" ht="39" customHeight="1" x14ac:dyDescent="0.3">
      <c r="A3" s="445" t="s">
        <v>172</v>
      </c>
      <c r="B3" s="445"/>
      <c r="C3" s="445"/>
      <c r="D3" s="117"/>
      <c r="E3" s="117"/>
      <c r="F3" s="117"/>
      <c r="G3" s="117"/>
      <c r="H3" s="117"/>
      <c r="I3" s="117"/>
    </row>
    <row r="4" spans="1:12" s="7" customFormat="1" ht="15.75" customHeight="1" x14ac:dyDescent="0.3">
      <c r="A4" s="118"/>
      <c r="B4" s="118"/>
      <c r="C4" s="119"/>
      <c r="D4" s="107"/>
      <c r="E4" s="119"/>
      <c r="F4" s="120"/>
      <c r="G4" s="121"/>
      <c r="H4" s="122"/>
      <c r="I4" s="117"/>
    </row>
    <row r="5" spans="1:12" ht="27" customHeight="1" x14ac:dyDescent="0.3">
      <c r="A5" s="446" t="s">
        <v>173</v>
      </c>
      <c r="B5" s="446"/>
      <c r="C5" s="446"/>
      <c r="D5" s="446"/>
      <c r="E5" s="107"/>
      <c r="F5" s="107"/>
      <c r="G5" s="123"/>
      <c r="H5" s="124"/>
      <c r="I5" s="125"/>
    </row>
    <row r="6" spans="1:12" ht="27" customHeight="1" x14ac:dyDescent="0.3">
      <c r="A6" s="446"/>
      <c r="B6" s="446"/>
      <c r="C6" s="446"/>
      <c r="D6" s="446"/>
      <c r="E6" s="107"/>
      <c r="F6" s="107"/>
      <c r="G6" s="126"/>
      <c r="H6" s="124"/>
      <c r="I6" s="125"/>
    </row>
    <row r="7" spans="1:12" ht="16.5" customHeight="1" x14ac:dyDescent="0.3">
      <c r="A7" s="447" t="s">
        <v>174</v>
      </c>
      <c r="B7" s="447"/>
      <c r="C7" s="447"/>
      <c r="D7" s="447"/>
      <c r="E7" s="107"/>
      <c r="F7" s="107"/>
      <c r="G7" s="126"/>
      <c r="H7" s="124"/>
      <c r="I7" s="125"/>
    </row>
    <row r="8" spans="1:12" ht="16.5" customHeight="1" x14ac:dyDescent="0.3">
      <c r="A8" s="447"/>
      <c r="B8" s="447"/>
      <c r="C8" s="447"/>
      <c r="D8" s="447"/>
      <c r="E8" s="107"/>
      <c r="F8" s="107"/>
      <c r="G8" s="126"/>
      <c r="H8" s="124"/>
      <c r="I8" s="125"/>
    </row>
    <row r="9" spans="1:12" ht="16.5" customHeight="1" x14ac:dyDescent="0.3">
      <c r="A9" s="447"/>
      <c r="B9" s="447"/>
      <c r="C9" s="447"/>
      <c r="D9" s="447"/>
      <c r="E9" s="107"/>
      <c r="F9" s="107"/>
      <c r="G9" s="126"/>
      <c r="H9" s="124"/>
      <c r="I9" s="125"/>
    </row>
    <row r="10" spans="1:12" ht="16.5" customHeight="1" x14ac:dyDescent="0.3">
      <c r="A10" s="107"/>
      <c r="B10" s="107"/>
      <c r="C10" s="107"/>
      <c r="D10" s="107"/>
      <c r="E10" s="107"/>
      <c r="F10" s="107"/>
      <c r="G10" s="126"/>
      <c r="H10" s="124"/>
      <c r="I10" s="125"/>
    </row>
    <row r="11" spans="1:12" ht="16.5" customHeight="1" thickBot="1" x14ac:dyDescent="0.35">
      <c r="A11" s="107"/>
      <c r="B11" s="107"/>
      <c r="C11" s="107"/>
      <c r="D11" s="107"/>
      <c r="E11" s="107"/>
      <c r="F11" s="107"/>
      <c r="G11" s="126"/>
      <c r="H11" s="124"/>
      <c r="I11" s="125"/>
    </row>
    <row r="12" spans="1:12" ht="21" customHeight="1" thickBot="1" x14ac:dyDescent="0.45">
      <c r="A12" s="127" t="s">
        <v>175</v>
      </c>
      <c r="B12" s="448" t="s">
        <v>431</v>
      </c>
      <c r="C12" s="449"/>
      <c r="D12" s="128" t="s">
        <v>176</v>
      </c>
      <c r="G12" s="15"/>
      <c r="H12" s="15"/>
      <c r="I12" s="129"/>
    </row>
    <row r="13" spans="1:12" ht="7.5" customHeight="1" x14ac:dyDescent="0.3">
      <c r="A13" s="130"/>
      <c r="B13" s="130"/>
      <c r="C13" s="130"/>
      <c r="D13" s="128"/>
      <c r="G13" s="15"/>
      <c r="H13" s="15"/>
      <c r="I13" s="129"/>
    </row>
    <row r="14" spans="1:12" ht="31.5" customHeight="1" x14ac:dyDescent="0.3">
      <c r="A14" s="131" t="s">
        <v>177</v>
      </c>
      <c r="B14" s="131"/>
      <c r="C14" s="131"/>
      <c r="D14" s="131"/>
      <c r="E14" s="131"/>
      <c r="F14" s="132"/>
      <c r="G14" s="133"/>
      <c r="H14" s="133"/>
      <c r="I14" s="129"/>
    </row>
    <row r="15" spans="1:12" ht="6.75" customHeight="1" x14ac:dyDescent="0.3">
      <c r="A15" s="129"/>
      <c r="B15" s="129"/>
      <c r="C15" s="129"/>
      <c r="D15" s="129"/>
      <c r="E15" s="129"/>
      <c r="F15" s="129"/>
      <c r="G15" s="129"/>
      <c r="H15" s="129"/>
      <c r="I15" s="129"/>
    </row>
    <row r="16" spans="1:12" s="137" customFormat="1" ht="24" customHeight="1" x14ac:dyDescent="0.3">
      <c r="A16" s="134" t="s">
        <v>178</v>
      </c>
      <c r="B16" s="134"/>
      <c r="C16" s="134"/>
      <c r="D16" s="134"/>
      <c r="E16" s="134"/>
      <c r="F16" s="135"/>
      <c r="G16" s="134"/>
      <c r="H16" s="136"/>
      <c r="I16" s="129"/>
      <c r="L16" s="18"/>
    </row>
    <row r="17" spans="1:12" s="137" customFormat="1" x14ac:dyDescent="0.3">
      <c r="A17" s="138" t="s">
        <v>179</v>
      </c>
      <c r="B17" s="389">
        <f>IF(ISERROR(SEARCH($B$12,$A17))=TRUE,0,1)+IF(ISERROR(SEARCH($B$12,$C17))=TRUE,0,1)+IF(ISERROR(SEARCH($B$12,$F17))=TRUE,0,1)+IF(ISERROR(SEARCH($B$12,$H17))=TRUE,0,1)</f>
        <v>0</v>
      </c>
      <c r="C17" s="450" t="s">
        <v>180</v>
      </c>
      <c r="D17" s="450"/>
      <c r="E17" s="450"/>
      <c r="F17" s="139" t="s">
        <v>181</v>
      </c>
      <c r="G17" s="140" t="s">
        <v>182</v>
      </c>
      <c r="H17" s="141"/>
      <c r="I17" s="97"/>
      <c r="L17" s="18"/>
    </row>
    <row r="18" spans="1:12" s="137" customFormat="1" x14ac:dyDescent="0.3">
      <c r="A18" s="138" t="s">
        <v>183</v>
      </c>
      <c r="B18" s="389">
        <f t="shared" ref="B18:B23" si="0">IF(ISERROR(SEARCH($B$12,$A18))=TRUE,0,1)+IF(ISERROR(SEARCH($B$12,$C18))=TRUE,0,1)+IF(ISERROR(SEARCH($B$12,$F18))=TRUE,0,1)+IF(ISERROR(SEARCH($B$12,$H18))=TRUE,0,1)</f>
        <v>0</v>
      </c>
      <c r="C18" s="142" t="s">
        <v>184</v>
      </c>
      <c r="D18" s="142"/>
      <c r="E18" s="142"/>
      <c r="F18" s="139" t="s">
        <v>185</v>
      </c>
      <c r="G18" s="140" t="s">
        <v>186</v>
      </c>
      <c r="H18" s="141"/>
      <c r="I18" s="97"/>
      <c r="K18" s="18"/>
      <c r="L18" s="18"/>
    </row>
    <row r="19" spans="1:12" s="137" customFormat="1" x14ac:dyDescent="0.3">
      <c r="A19" s="138" t="s">
        <v>187</v>
      </c>
      <c r="B19" s="389">
        <f t="shared" si="0"/>
        <v>0</v>
      </c>
      <c r="C19" s="142" t="s">
        <v>188</v>
      </c>
      <c r="D19" s="142"/>
      <c r="E19" s="142"/>
      <c r="F19" s="139" t="s">
        <v>189</v>
      </c>
      <c r="G19" s="140" t="s">
        <v>186</v>
      </c>
      <c r="H19" s="141"/>
      <c r="I19" s="97"/>
      <c r="K19" s="18"/>
      <c r="L19" s="18"/>
    </row>
    <row r="20" spans="1:12" s="137" customFormat="1" x14ac:dyDescent="0.3">
      <c r="A20" s="143" t="s">
        <v>190</v>
      </c>
      <c r="B20" s="389">
        <f t="shared" si="0"/>
        <v>0</v>
      </c>
      <c r="C20" s="142" t="s">
        <v>191</v>
      </c>
      <c r="D20" s="142"/>
      <c r="E20" s="142"/>
      <c r="F20" s="139" t="s">
        <v>192</v>
      </c>
      <c r="G20" s="140" t="s">
        <v>182</v>
      </c>
      <c r="H20" s="141" t="s">
        <v>88</v>
      </c>
      <c r="I20" s="97" t="s">
        <v>193</v>
      </c>
      <c r="K20" s="18"/>
      <c r="L20" s="18"/>
    </row>
    <row r="21" spans="1:12" s="137" customFormat="1" x14ac:dyDescent="0.3">
      <c r="A21" s="138" t="s">
        <v>194</v>
      </c>
      <c r="B21" s="389">
        <f t="shared" si="0"/>
        <v>0</v>
      </c>
      <c r="C21" s="142" t="s">
        <v>195</v>
      </c>
      <c r="D21" s="142"/>
      <c r="E21" s="142"/>
      <c r="F21" s="139" t="s">
        <v>196</v>
      </c>
      <c r="G21" s="140" t="s">
        <v>182</v>
      </c>
      <c r="H21" s="141"/>
      <c r="I21" s="97"/>
      <c r="K21" s="18"/>
      <c r="L21" s="18"/>
    </row>
    <row r="22" spans="1:12" s="137" customFormat="1" x14ac:dyDescent="0.3">
      <c r="A22" s="138" t="s">
        <v>197</v>
      </c>
      <c r="B22" s="389">
        <f t="shared" si="0"/>
        <v>0</v>
      </c>
      <c r="C22" s="142" t="s">
        <v>198</v>
      </c>
      <c r="D22" s="142"/>
      <c r="E22" s="142"/>
      <c r="F22" s="139" t="s">
        <v>199</v>
      </c>
      <c r="G22" s="140" t="s">
        <v>182</v>
      </c>
      <c r="H22" s="141"/>
      <c r="I22" s="97"/>
      <c r="K22" s="18"/>
      <c r="L22" s="18"/>
    </row>
    <row r="23" spans="1:12" s="137" customFormat="1" x14ac:dyDescent="0.3">
      <c r="A23" s="144" t="s">
        <v>200</v>
      </c>
      <c r="B23" s="389">
        <f t="shared" si="0"/>
        <v>0</v>
      </c>
      <c r="C23" s="142" t="s">
        <v>201</v>
      </c>
      <c r="D23" s="142"/>
      <c r="E23" s="142"/>
      <c r="F23" s="139" t="s">
        <v>199</v>
      </c>
      <c r="G23" s="140" t="s">
        <v>186</v>
      </c>
      <c r="H23" s="141"/>
      <c r="I23" s="97" t="s">
        <v>202</v>
      </c>
      <c r="K23" s="18"/>
      <c r="L23" s="18"/>
    </row>
    <row r="24" spans="1:12" s="137" customFormat="1" ht="28.8" x14ac:dyDescent="0.3">
      <c r="A24" s="134" t="s">
        <v>203</v>
      </c>
      <c r="B24" s="134"/>
      <c r="C24" s="134"/>
      <c r="D24" s="134"/>
      <c r="E24" s="134"/>
      <c r="F24" s="135"/>
      <c r="G24" s="134"/>
      <c r="H24" s="136"/>
      <c r="I24" s="97"/>
      <c r="K24" s="18"/>
      <c r="L24" s="18"/>
    </row>
    <row r="25" spans="1:12" s="137" customFormat="1" x14ac:dyDescent="0.3">
      <c r="A25" s="145" t="s">
        <v>204</v>
      </c>
      <c r="B25" s="389">
        <f>IF(ISERROR(SEARCH($B$12,$A25))=TRUE,0,1)+IF(ISERROR(SEARCH($B$12,$C25))=TRUE,0,1)+IF(ISERROR(SEARCH($B$12,$F25))=TRUE,0,1)+IF(ISERROR(SEARCH($B$12,$H25))=TRUE,0,1)</f>
        <v>0</v>
      </c>
      <c r="C25" s="146" t="s">
        <v>205</v>
      </c>
      <c r="D25" s="146"/>
      <c r="E25" s="146"/>
      <c r="F25" s="147" t="s">
        <v>206</v>
      </c>
      <c r="G25" s="148" t="s">
        <v>207</v>
      </c>
      <c r="H25" s="149"/>
      <c r="I25" s="97"/>
      <c r="K25" s="18"/>
      <c r="L25" s="18"/>
    </row>
    <row r="26" spans="1:12" s="137" customFormat="1" x14ac:dyDescent="0.3">
      <c r="A26" s="150" t="s">
        <v>208</v>
      </c>
      <c r="B26" s="389">
        <f>IF(ISERROR(SEARCH($B$12,$A26))=TRUE,0,1)+IF(ISERROR(SEARCH($B$12,$C26))=TRUE,0,1)+IF(ISERROR(SEARCH($B$12,$F26))=TRUE,0,1)+IF(ISERROR(SEARCH($B$12,$H26))=TRUE,0,1)</f>
        <v>0</v>
      </c>
      <c r="C26" s="146" t="s">
        <v>209</v>
      </c>
      <c r="D26" s="146"/>
      <c r="E26" s="146"/>
      <c r="F26" s="147" t="s">
        <v>210</v>
      </c>
      <c r="G26" s="148" t="s">
        <v>186</v>
      </c>
      <c r="H26" s="149"/>
      <c r="I26" s="97"/>
      <c r="K26" s="18"/>
      <c r="L26" s="18"/>
    </row>
    <row r="27" spans="1:12" s="137" customFormat="1" x14ac:dyDescent="0.3">
      <c r="A27" s="150" t="s">
        <v>211</v>
      </c>
      <c r="B27" s="389">
        <f>IF(ISERROR(SEARCH($B$12,$A27))=TRUE,0,1)+IF(ISERROR(SEARCH($B$12,$C27))=TRUE,0,1)+IF(ISERROR(SEARCH($B$12,$F27))=TRUE,0,1)+IF(ISERROR(SEARCH($B$12,$H27))=TRUE,0,1)</f>
        <v>0</v>
      </c>
      <c r="C27" s="146" t="s">
        <v>212</v>
      </c>
      <c r="D27" s="146"/>
      <c r="E27" s="146"/>
      <c r="F27" s="147" t="s">
        <v>213</v>
      </c>
      <c r="G27" s="148" t="s">
        <v>186</v>
      </c>
      <c r="H27" s="149"/>
      <c r="I27" s="97"/>
      <c r="K27" s="18"/>
      <c r="L27" s="18"/>
    </row>
    <row r="28" spans="1:12" s="137" customFormat="1" x14ac:dyDescent="0.3">
      <c r="A28" s="150" t="s">
        <v>214</v>
      </c>
      <c r="B28" s="389">
        <f>IF(ISERROR(SEARCH($B$12,$A28))=TRUE,0,1)+IF(ISERROR(SEARCH($B$12,$C28))=TRUE,0,1)+IF(ISERROR(SEARCH($B$12,$F28))=TRUE,0,1)+IF(ISERROR(SEARCH($B$12,$H28))=TRUE,0,1)</f>
        <v>0</v>
      </c>
      <c r="C28" s="146" t="s">
        <v>215</v>
      </c>
      <c r="D28" s="146"/>
      <c r="E28" s="146"/>
      <c r="F28" s="147" t="s">
        <v>216</v>
      </c>
      <c r="G28" s="148" t="s">
        <v>182</v>
      </c>
      <c r="H28" s="149"/>
      <c r="I28" s="97"/>
      <c r="K28" s="18"/>
      <c r="L28" s="18"/>
    </row>
    <row r="29" spans="1:12" s="137" customFormat="1" ht="9" customHeight="1" x14ac:dyDescent="0.3">
      <c r="A29" s="97"/>
      <c r="B29" s="97"/>
      <c r="C29" s="97"/>
      <c r="D29" s="97"/>
      <c r="E29" s="97"/>
      <c r="F29" s="97"/>
      <c r="G29" s="97"/>
      <c r="H29" s="97"/>
      <c r="I29" s="97"/>
      <c r="K29" s="18"/>
      <c r="L29" s="18"/>
    </row>
    <row r="30" spans="1:12" ht="31.5" customHeight="1" x14ac:dyDescent="0.3">
      <c r="A30" s="131" t="s">
        <v>217</v>
      </c>
      <c r="B30" s="131"/>
      <c r="C30" s="151"/>
      <c r="D30" s="151"/>
      <c r="E30" s="151"/>
      <c r="F30" s="152"/>
      <c r="G30" s="131"/>
      <c r="H30" s="153"/>
      <c r="I30" s="97"/>
    </row>
    <row r="31" spans="1:12" ht="6" customHeight="1" x14ac:dyDescent="0.3">
      <c r="A31" s="97"/>
      <c r="B31" s="97"/>
      <c r="C31" s="97"/>
      <c r="D31" s="97"/>
      <c r="E31" s="97"/>
      <c r="F31" s="97"/>
      <c r="G31" s="97"/>
      <c r="H31" s="97"/>
      <c r="I31" s="97"/>
    </row>
    <row r="32" spans="1:12" s="137" customFormat="1" ht="28.8" x14ac:dyDescent="0.3">
      <c r="A32" s="134" t="s">
        <v>218</v>
      </c>
      <c r="B32" s="134"/>
      <c r="C32" s="134"/>
      <c r="D32" s="134"/>
      <c r="E32" s="134"/>
      <c r="F32" s="135"/>
      <c r="G32" s="134"/>
      <c r="H32" s="136"/>
      <c r="I32" s="97"/>
    </row>
    <row r="33" spans="1:12" s="137" customFormat="1" x14ac:dyDescent="0.3">
      <c r="A33" s="154" t="s">
        <v>219</v>
      </c>
      <c r="B33" s="389">
        <f t="shared" ref="B33:B62" si="1">IF(ISERROR(SEARCH($B$12,$A33))=TRUE,0,1)+IF(ISERROR(SEARCH($B$12,$C33))=TRUE,0,1)+IF(ISERROR(SEARCH($B$12,$F33))=TRUE,0,1)+IF(ISERROR(SEARCH($B$12,$H33))=TRUE,0,1)</f>
        <v>0</v>
      </c>
      <c r="C33" s="155" t="s">
        <v>220</v>
      </c>
      <c r="D33" s="155"/>
      <c r="E33" s="155"/>
      <c r="F33" s="156" t="s">
        <v>221</v>
      </c>
      <c r="G33" s="157" t="s">
        <v>186</v>
      </c>
      <c r="H33" s="158"/>
      <c r="I33" s="97"/>
    </row>
    <row r="34" spans="1:12" s="137" customFormat="1" x14ac:dyDescent="0.3">
      <c r="A34" s="154" t="s">
        <v>222</v>
      </c>
      <c r="B34" s="389">
        <f t="shared" si="1"/>
        <v>0</v>
      </c>
      <c r="C34" s="155" t="s">
        <v>223</v>
      </c>
      <c r="D34" s="155"/>
      <c r="E34" s="155"/>
      <c r="F34" s="159" t="s">
        <v>224</v>
      </c>
      <c r="G34" s="157" t="s">
        <v>186</v>
      </c>
      <c r="H34" s="158"/>
      <c r="I34" s="97"/>
    </row>
    <row r="35" spans="1:12" s="137" customFormat="1" x14ac:dyDescent="0.3">
      <c r="A35" s="160" t="s">
        <v>225</v>
      </c>
      <c r="B35" s="389">
        <f t="shared" si="1"/>
        <v>0</v>
      </c>
      <c r="C35" s="155" t="s">
        <v>226</v>
      </c>
      <c r="D35" s="155"/>
      <c r="E35" s="155"/>
      <c r="F35" s="159" t="s">
        <v>224</v>
      </c>
      <c r="G35" s="157" t="s">
        <v>186</v>
      </c>
      <c r="H35" s="158"/>
      <c r="I35" s="97"/>
    </row>
    <row r="36" spans="1:12" s="137" customFormat="1" x14ac:dyDescent="0.3">
      <c r="A36" s="154" t="s">
        <v>227</v>
      </c>
      <c r="B36" s="389">
        <f t="shared" si="1"/>
        <v>0</v>
      </c>
      <c r="C36" s="155" t="s">
        <v>228</v>
      </c>
      <c r="D36" s="155"/>
      <c r="E36" s="155"/>
      <c r="F36" s="159" t="s">
        <v>229</v>
      </c>
      <c r="G36" s="157" t="s">
        <v>182</v>
      </c>
      <c r="H36" s="158"/>
      <c r="I36" s="97"/>
    </row>
    <row r="37" spans="1:12" s="137" customFormat="1" x14ac:dyDescent="0.3">
      <c r="A37" s="161" t="s">
        <v>230</v>
      </c>
      <c r="B37" s="389">
        <f t="shared" si="1"/>
        <v>0</v>
      </c>
      <c r="C37" s="155" t="s">
        <v>231</v>
      </c>
      <c r="D37" s="155"/>
      <c r="E37" s="155"/>
      <c r="F37" s="159" t="s">
        <v>224</v>
      </c>
      <c r="G37" s="157" t="s">
        <v>186</v>
      </c>
      <c r="H37" s="158"/>
      <c r="I37" s="97"/>
    </row>
    <row r="38" spans="1:12" s="137" customFormat="1" x14ac:dyDescent="0.3">
      <c r="A38" s="154" t="s">
        <v>232</v>
      </c>
      <c r="B38" s="389">
        <f t="shared" si="1"/>
        <v>0</v>
      </c>
      <c r="C38" s="155" t="s">
        <v>233</v>
      </c>
      <c r="D38" s="155"/>
      <c r="E38" s="155"/>
      <c r="F38" s="159" t="s">
        <v>234</v>
      </c>
      <c r="G38" s="157" t="s">
        <v>186</v>
      </c>
      <c r="H38" s="158"/>
      <c r="I38" s="97"/>
    </row>
    <row r="39" spans="1:12" s="137" customFormat="1" x14ac:dyDescent="0.3">
      <c r="A39" s="154" t="s">
        <v>235</v>
      </c>
      <c r="B39" s="389">
        <f t="shared" si="1"/>
        <v>0</v>
      </c>
      <c r="C39" s="155" t="s">
        <v>236</v>
      </c>
      <c r="D39" s="155"/>
      <c r="E39" s="155"/>
      <c r="F39" s="156" t="s">
        <v>237</v>
      </c>
      <c r="G39" s="157" t="s">
        <v>207</v>
      </c>
      <c r="H39" s="158"/>
      <c r="I39" s="97" t="s">
        <v>238</v>
      </c>
    </row>
    <row r="40" spans="1:12" s="137" customFormat="1" x14ac:dyDescent="0.3">
      <c r="A40" s="154" t="s">
        <v>239</v>
      </c>
      <c r="B40" s="389">
        <f t="shared" si="1"/>
        <v>0</v>
      </c>
      <c r="C40" s="155" t="s">
        <v>240</v>
      </c>
      <c r="D40" s="155"/>
      <c r="E40" s="155"/>
      <c r="F40" s="159" t="s">
        <v>241</v>
      </c>
      <c r="G40" s="157" t="s">
        <v>186</v>
      </c>
      <c r="H40" s="158"/>
      <c r="I40" s="97"/>
    </row>
    <row r="41" spans="1:12" s="137" customFormat="1" x14ac:dyDescent="0.3">
      <c r="A41" s="154" t="s">
        <v>584</v>
      </c>
      <c r="B41" s="389">
        <f t="shared" si="1"/>
        <v>0</v>
      </c>
      <c r="C41" s="155" t="s">
        <v>242</v>
      </c>
      <c r="D41" s="155"/>
      <c r="E41" s="155"/>
      <c r="F41" s="159" t="s">
        <v>224</v>
      </c>
      <c r="G41" s="157" t="s">
        <v>186</v>
      </c>
      <c r="H41" s="158"/>
      <c r="I41" s="97" t="s">
        <v>238</v>
      </c>
    </row>
    <row r="42" spans="1:12" s="137" customFormat="1" x14ac:dyDescent="0.3">
      <c r="A42" s="154" t="s">
        <v>243</v>
      </c>
      <c r="B42" s="389">
        <f t="shared" si="1"/>
        <v>0</v>
      </c>
      <c r="C42" s="155" t="s">
        <v>244</v>
      </c>
      <c r="D42" s="155"/>
      <c r="E42" s="155"/>
      <c r="F42" s="159" t="s">
        <v>224</v>
      </c>
      <c r="G42" s="157" t="s">
        <v>182</v>
      </c>
      <c r="H42" s="158"/>
      <c r="I42" s="97" t="s">
        <v>193</v>
      </c>
    </row>
    <row r="43" spans="1:12" s="137" customFormat="1" ht="28.8" x14ac:dyDescent="0.3">
      <c r="A43" s="134" t="s">
        <v>245</v>
      </c>
      <c r="B43" s="134"/>
      <c r="C43" s="134"/>
      <c r="D43" s="134"/>
      <c r="E43" s="134"/>
      <c r="F43" s="135"/>
      <c r="G43" s="134"/>
      <c r="H43" s="136"/>
      <c r="I43" s="162"/>
      <c r="K43" s="18"/>
      <c r="L43" s="18"/>
    </row>
    <row r="44" spans="1:12" s="137" customFormat="1" ht="21.75" customHeight="1" x14ac:dyDescent="0.3">
      <c r="A44" s="163" t="s">
        <v>246</v>
      </c>
      <c r="B44" s="389">
        <f t="shared" si="1"/>
        <v>0</v>
      </c>
      <c r="C44" s="164" t="s">
        <v>247</v>
      </c>
      <c r="D44" s="164"/>
      <c r="E44" s="164"/>
      <c r="F44" s="165" t="s">
        <v>248</v>
      </c>
      <c r="G44" s="166" t="s">
        <v>182</v>
      </c>
      <c r="H44" s="167"/>
      <c r="I44" s="162"/>
      <c r="K44" s="18"/>
      <c r="L44" s="18"/>
    </row>
    <row r="45" spans="1:12" s="137" customFormat="1" ht="21.75" customHeight="1" x14ac:dyDescent="0.3">
      <c r="A45" s="163" t="s">
        <v>249</v>
      </c>
      <c r="B45" s="389">
        <f t="shared" si="1"/>
        <v>0</v>
      </c>
      <c r="C45" s="164" t="s">
        <v>250</v>
      </c>
      <c r="D45" s="164"/>
      <c r="E45" s="164"/>
      <c r="F45" s="165" t="s">
        <v>251</v>
      </c>
      <c r="G45" s="166" t="s">
        <v>182</v>
      </c>
      <c r="H45" s="167"/>
      <c r="I45" s="162"/>
      <c r="K45" s="18"/>
      <c r="L45" s="18"/>
    </row>
    <row r="46" spans="1:12" s="137" customFormat="1" ht="21.75" customHeight="1" x14ac:dyDescent="0.3">
      <c r="A46" s="163" t="s">
        <v>252</v>
      </c>
      <c r="B46" s="389">
        <f t="shared" si="1"/>
        <v>0</v>
      </c>
      <c r="C46" s="164" t="s">
        <v>253</v>
      </c>
      <c r="D46" s="164"/>
      <c r="E46" s="164"/>
      <c r="F46" s="165"/>
      <c r="G46" s="166" t="s">
        <v>182</v>
      </c>
      <c r="H46" s="167"/>
      <c r="I46" s="162"/>
      <c r="K46" s="18"/>
      <c r="L46" s="18"/>
    </row>
    <row r="47" spans="1:12" s="137" customFormat="1" ht="21.75" customHeight="1" x14ac:dyDescent="0.3">
      <c r="A47" s="163" t="s">
        <v>254</v>
      </c>
      <c r="B47" s="389">
        <f t="shared" si="1"/>
        <v>0</v>
      </c>
      <c r="C47" s="164" t="s">
        <v>255</v>
      </c>
      <c r="D47" s="164"/>
      <c r="E47" s="164"/>
      <c r="F47" s="165" t="s">
        <v>256</v>
      </c>
      <c r="G47" s="166" t="s">
        <v>182</v>
      </c>
      <c r="H47" s="167"/>
      <c r="I47" s="162"/>
      <c r="K47" s="18"/>
      <c r="L47" s="18"/>
    </row>
    <row r="48" spans="1:12" s="137" customFormat="1" ht="21.75" customHeight="1" x14ac:dyDescent="0.3">
      <c r="A48" s="163" t="s">
        <v>257</v>
      </c>
      <c r="B48" s="389">
        <f t="shared" si="1"/>
        <v>0</v>
      </c>
      <c r="C48" s="164" t="s">
        <v>258</v>
      </c>
      <c r="D48" s="164"/>
      <c r="E48" s="164"/>
      <c r="F48" s="165" t="s">
        <v>259</v>
      </c>
      <c r="G48" s="166" t="s">
        <v>182</v>
      </c>
      <c r="H48" s="167"/>
      <c r="I48" s="162"/>
      <c r="K48" s="18"/>
      <c r="L48" s="18"/>
    </row>
    <row r="49" spans="1:12" s="137" customFormat="1" ht="21.75" customHeight="1" x14ac:dyDescent="0.3">
      <c r="A49" s="163" t="s">
        <v>260</v>
      </c>
      <c r="B49" s="389">
        <f t="shared" si="1"/>
        <v>0</v>
      </c>
      <c r="C49" s="164" t="s">
        <v>261</v>
      </c>
      <c r="D49" s="164"/>
      <c r="E49" s="164"/>
      <c r="F49" s="165" t="s">
        <v>262</v>
      </c>
      <c r="G49" s="166" t="s">
        <v>182</v>
      </c>
      <c r="H49" s="167"/>
      <c r="I49" s="162"/>
      <c r="K49" s="18"/>
      <c r="L49" s="18"/>
    </row>
    <row r="50" spans="1:12" s="137" customFormat="1" ht="28.8" x14ac:dyDescent="0.3">
      <c r="A50" s="134" t="s">
        <v>263</v>
      </c>
      <c r="B50" s="168"/>
      <c r="C50" s="168"/>
      <c r="D50" s="168"/>
      <c r="E50" s="168"/>
      <c r="F50" s="169"/>
      <c r="G50" s="170"/>
      <c r="H50" s="171"/>
      <c r="I50" s="162"/>
      <c r="J50" s="172"/>
      <c r="K50" s="18"/>
      <c r="L50" s="18"/>
    </row>
    <row r="51" spans="1:12" s="137" customFormat="1" x14ac:dyDescent="0.3">
      <c r="A51" s="173" t="s">
        <v>264</v>
      </c>
      <c r="B51" s="389">
        <f t="shared" si="1"/>
        <v>0</v>
      </c>
      <c r="C51" s="174" t="s">
        <v>265</v>
      </c>
      <c r="D51" s="174"/>
      <c r="E51" s="174"/>
      <c r="F51" s="175" t="s">
        <v>266</v>
      </c>
      <c r="G51" s="176" t="s">
        <v>186</v>
      </c>
      <c r="H51" s="177"/>
      <c r="I51" s="97"/>
      <c r="J51" s="178"/>
      <c r="K51" s="18"/>
      <c r="L51" s="18"/>
    </row>
    <row r="52" spans="1:12" s="137" customFormat="1" x14ac:dyDescent="0.3">
      <c r="A52" s="173" t="s">
        <v>267</v>
      </c>
      <c r="B52" s="389">
        <f t="shared" si="1"/>
        <v>0</v>
      </c>
      <c r="C52" s="174" t="s">
        <v>268</v>
      </c>
      <c r="D52" s="174"/>
      <c r="E52" s="174"/>
      <c r="F52" s="175" t="s">
        <v>266</v>
      </c>
      <c r="G52" s="176" t="s">
        <v>182</v>
      </c>
      <c r="H52" s="179"/>
      <c r="I52" s="97" t="s">
        <v>269</v>
      </c>
      <c r="J52" s="178"/>
      <c r="K52" s="18"/>
      <c r="L52" s="18"/>
    </row>
    <row r="53" spans="1:12" s="137" customFormat="1" x14ac:dyDescent="0.3">
      <c r="A53" s="173" t="s">
        <v>270</v>
      </c>
      <c r="B53" s="389">
        <f t="shared" si="1"/>
        <v>0</v>
      </c>
      <c r="C53" s="174" t="s">
        <v>271</v>
      </c>
      <c r="D53" s="174"/>
      <c r="E53" s="174"/>
      <c r="F53" s="175" t="s">
        <v>266</v>
      </c>
      <c r="G53" s="176" t="s">
        <v>182</v>
      </c>
      <c r="H53" s="179"/>
      <c r="I53" s="97"/>
      <c r="J53" s="178"/>
      <c r="K53" s="18"/>
      <c r="L53" s="18"/>
    </row>
    <row r="54" spans="1:12" s="137" customFormat="1" x14ac:dyDescent="0.3">
      <c r="A54" s="180" t="s">
        <v>272</v>
      </c>
      <c r="B54" s="389">
        <f t="shared" si="1"/>
        <v>0</v>
      </c>
      <c r="C54" s="174" t="s">
        <v>273</v>
      </c>
      <c r="D54" s="174"/>
      <c r="E54" s="174"/>
      <c r="F54" s="175" t="s">
        <v>266</v>
      </c>
      <c r="G54" s="176" t="s">
        <v>182</v>
      </c>
      <c r="H54" s="179"/>
      <c r="I54" s="97"/>
      <c r="J54" s="178"/>
      <c r="K54" s="18"/>
      <c r="L54" s="18"/>
    </row>
    <row r="55" spans="1:12" s="137" customFormat="1" x14ac:dyDescent="0.3">
      <c r="A55" s="181" t="s">
        <v>274</v>
      </c>
      <c r="B55" s="389">
        <f t="shared" si="1"/>
        <v>0</v>
      </c>
      <c r="C55" s="174" t="s">
        <v>275</v>
      </c>
      <c r="D55" s="174"/>
      <c r="E55" s="174"/>
      <c r="F55" s="175" t="s">
        <v>276</v>
      </c>
      <c r="G55" s="176" t="s">
        <v>182</v>
      </c>
      <c r="H55" s="179" t="s">
        <v>88</v>
      </c>
      <c r="I55" s="97" t="s">
        <v>193</v>
      </c>
      <c r="J55" s="178"/>
      <c r="K55" s="18"/>
      <c r="L55" s="18"/>
    </row>
    <row r="56" spans="1:12" s="137" customFormat="1" x14ac:dyDescent="0.3">
      <c r="A56" s="173" t="s">
        <v>277</v>
      </c>
      <c r="B56" s="389">
        <f t="shared" si="1"/>
        <v>0</v>
      </c>
      <c r="C56" s="174" t="s">
        <v>278</v>
      </c>
      <c r="D56" s="174"/>
      <c r="E56" s="174"/>
      <c r="F56" s="175" t="s">
        <v>279</v>
      </c>
      <c r="G56" s="176" t="s">
        <v>186</v>
      </c>
      <c r="H56" s="179"/>
      <c r="I56" s="182"/>
      <c r="K56" s="18"/>
      <c r="L56" s="18"/>
    </row>
    <row r="57" spans="1:12" s="137" customFormat="1" x14ac:dyDescent="0.3">
      <c r="A57" s="173" t="s">
        <v>280</v>
      </c>
      <c r="B57" s="389">
        <f t="shared" si="1"/>
        <v>0</v>
      </c>
      <c r="C57" s="174" t="s">
        <v>281</v>
      </c>
      <c r="D57" s="174"/>
      <c r="E57" s="174"/>
      <c r="F57" s="175" t="s">
        <v>282</v>
      </c>
      <c r="G57" s="176" t="s">
        <v>186</v>
      </c>
      <c r="H57" s="179"/>
      <c r="I57" s="182"/>
      <c r="K57" s="18"/>
      <c r="L57" s="18"/>
    </row>
    <row r="58" spans="1:12" s="137" customFormat="1" ht="28.8" x14ac:dyDescent="0.3">
      <c r="A58" s="134" t="s">
        <v>283</v>
      </c>
      <c r="B58" s="134"/>
      <c r="C58" s="134"/>
      <c r="D58" s="134"/>
      <c r="E58" s="134"/>
      <c r="F58" s="135"/>
      <c r="G58" s="134"/>
      <c r="H58" s="136"/>
      <c r="I58" s="182"/>
      <c r="K58" s="18"/>
      <c r="L58" s="18"/>
    </row>
    <row r="59" spans="1:12" s="137" customFormat="1" x14ac:dyDescent="0.3">
      <c r="A59" s="183" t="s">
        <v>284</v>
      </c>
      <c r="B59" s="389">
        <f t="shared" si="1"/>
        <v>2</v>
      </c>
      <c r="C59" s="184" t="s">
        <v>285</v>
      </c>
      <c r="D59" s="184"/>
      <c r="E59" s="184"/>
      <c r="F59" s="185" t="s">
        <v>286</v>
      </c>
      <c r="G59" s="186" t="s">
        <v>182</v>
      </c>
      <c r="H59" s="187"/>
      <c r="I59" s="182"/>
      <c r="K59" s="18"/>
      <c r="L59" s="18"/>
    </row>
    <row r="60" spans="1:12" s="137" customFormat="1" x14ac:dyDescent="0.3">
      <c r="A60" s="188" t="s">
        <v>287</v>
      </c>
      <c r="B60" s="389">
        <f t="shared" si="1"/>
        <v>1</v>
      </c>
      <c r="C60" s="184" t="s">
        <v>288</v>
      </c>
      <c r="D60" s="184"/>
      <c r="E60" s="184"/>
      <c r="F60" s="185" t="s">
        <v>289</v>
      </c>
      <c r="G60" s="186" t="s">
        <v>182</v>
      </c>
      <c r="H60" s="187"/>
      <c r="I60" s="182"/>
      <c r="K60" s="18"/>
      <c r="L60" s="18"/>
    </row>
    <row r="61" spans="1:12" s="137" customFormat="1" x14ac:dyDescent="0.3">
      <c r="A61" s="188" t="s">
        <v>290</v>
      </c>
      <c r="B61" s="389">
        <f t="shared" si="1"/>
        <v>0</v>
      </c>
      <c r="C61" s="184" t="s">
        <v>291</v>
      </c>
      <c r="D61" s="184"/>
      <c r="E61" s="184"/>
      <c r="F61" s="185" t="s">
        <v>289</v>
      </c>
      <c r="G61" s="186" t="s">
        <v>186</v>
      </c>
      <c r="H61" s="187"/>
      <c r="I61" s="182"/>
      <c r="K61" s="18"/>
      <c r="L61" s="18"/>
    </row>
    <row r="62" spans="1:12" s="137" customFormat="1" x14ac:dyDescent="0.3">
      <c r="A62" s="188" t="s">
        <v>292</v>
      </c>
      <c r="B62" s="389">
        <f t="shared" si="1"/>
        <v>0</v>
      </c>
      <c r="C62" s="184" t="s">
        <v>293</v>
      </c>
      <c r="D62" s="184"/>
      <c r="E62" s="184"/>
      <c r="F62" s="185" t="s">
        <v>294</v>
      </c>
      <c r="G62" s="186" t="s">
        <v>182</v>
      </c>
      <c r="H62" s="187"/>
      <c r="I62" s="182"/>
      <c r="K62" s="18"/>
      <c r="L62" s="18"/>
    </row>
    <row r="63" spans="1:12" s="137" customFormat="1" ht="12" customHeight="1" x14ac:dyDescent="0.3">
      <c r="A63" s="182"/>
      <c r="B63" s="182"/>
      <c r="C63" s="182"/>
      <c r="D63" s="182"/>
      <c r="E63" s="182"/>
      <c r="F63" s="182"/>
      <c r="G63" s="182"/>
      <c r="H63" s="182"/>
      <c r="I63" s="182"/>
      <c r="K63" s="18"/>
      <c r="L63" s="18"/>
    </row>
    <row r="64" spans="1:12" ht="31.5" customHeight="1" x14ac:dyDescent="0.3">
      <c r="A64" s="131" t="s">
        <v>295</v>
      </c>
      <c r="B64" s="131"/>
      <c r="C64" s="131"/>
      <c r="D64" s="131"/>
      <c r="E64" s="131"/>
      <c r="F64" s="152"/>
      <c r="G64" s="131"/>
      <c r="H64" s="153"/>
      <c r="I64" s="182"/>
    </row>
    <row r="65" spans="1:12" ht="5.25" customHeight="1" x14ac:dyDescent="0.3">
      <c r="A65" s="182"/>
      <c r="B65" s="182"/>
      <c r="C65" s="182"/>
      <c r="D65" s="182"/>
      <c r="E65" s="182"/>
      <c r="F65" s="182"/>
      <c r="G65" s="182"/>
      <c r="H65" s="182"/>
      <c r="I65" s="182"/>
    </row>
    <row r="66" spans="1:12" s="137" customFormat="1" ht="28.8" x14ac:dyDescent="0.3">
      <c r="A66" s="134" t="s">
        <v>296</v>
      </c>
      <c r="B66" s="134"/>
      <c r="C66" s="134"/>
      <c r="D66" s="134"/>
      <c r="E66" s="134"/>
      <c r="F66" s="135"/>
      <c r="G66" s="134"/>
      <c r="H66" s="136"/>
      <c r="I66" s="182"/>
      <c r="J66" s="172"/>
    </row>
    <row r="67" spans="1:12" s="137" customFormat="1" x14ac:dyDescent="0.3">
      <c r="A67" s="189" t="s">
        <v>2</v>
      </c>
      <c r="B67" s="389">
        <f>IF(ISERROR(SEARCH($B$12,$A67))=TRUE,0,1)+IF(ISERROR(SEARCH($B$12,$C67))=TRUE,0,1)+IF(ISERROR(SEARCH($B$12,$F67))=TRUE,0,1)+IF(ISERROR(SEARCH($B$12,$H67))=TRUE,0,1)</f>
        <v>0</v>
      </c>
      <c r="C67" s="190" t="s">
        <v>297</v>
      </c>
      <c r="D67" s="190"/>
      <c r="E67" s="190"/>
      <c r="F67" s="191" t="s">
        <v>298</v>
      </c>
      <c r="G67" s="192" t="s">
        <v>207</v>
      </c>
      <c r="H67" s="193"/>
      <c r="I67" s="182"/>
    </row>
    <row r="68" spans="1:12" s="137" customFormat="1" x14ac:dyDescent="0.3">
      <c r="A68" s="194" t="s">
        <v>299</v>
      </c>
      <c r="B68" s="389">
        <f>IF(ISERROR(SEARCH($B$12,$A68))=TRUE,0,1)+IF(ISERROR(SEARCH($B$12,$C68))=TRUE,0,1)+IF(ISERROR(SEARCH($B$12,$F68))=TRUE,0,1)+IF(ISERROR(SEARCH($B$12,$H68))=TRUE,0,1)</f>
        <v>0</v>
      </c>
      <c r="C68" s="190" t="s">
        <v>300</v>
      </c>
      <c r="D68" s="190"/>
      <c r="E68" s="190"/>
      <c r="F68" s="191" t="s">
        <v>301</v>
      </c>
      <c r="G68" s="192" t="s">
        <v>207</v>
      </c>
      <c r="H68" s="193"/>
      <c r="I68" s="97"/>
    </row>
    <row r="69" spans="1:12" s="137" customFormat="1" x14ac:dyDescent="0.3">
      <c r="A69" s="189" t="s">
        <v>302</v>
      </c>
      <c r="B69" s="389">
        <f>IF(ISERROR(SEARCH($B$12,$A69))=TRUE,0,1)+IF(ISERROR(SEARCH($B$12,$C69))=TRUE,0,1)+IF(ISERROR(SEARCH($B$12,$F69))=TRUE,0,1)+IF(ISERROR(SEARCH($B$12,$H69))=TRUE,0,1)</f>
        <v>0</v>
      </c>
      <c r="C69" s="190" t="s">
        <v>303</v>
      </c>
      <c r="D69" s="190"/>
      <c r="E69" s="190"/>
      <c r="F69" s="191" t="s">
        <v>304</v>
      </c>
      <c r="G69" s="192" t="s">
        <v>186</v>
      </c>
      <c r="H69" s="193"/>
      <c r="I69" s="97" t="s">
        <v>168</v>
      </c>
    </row>
    <row r="70" spans="1:12" s="137" customFormat="1" x14ac:dyDescent="0.3">
      <c r="A70" s="189" t="s">
        <v>305</v>
      </c>
      <c r="B70" s="389">
        <f>IF(ISERROR(SEARCH($B$12,$A70))=TRUE,0,1)+IF(ISERROR(SEARCH($B$12,$C70))=TRUE,0,1)+IF(ISERROR(SEARCH($B$12,$F70))=TRUE,0,1)+IF(ISERROR(SEARCH($B$12,$H70))=TRUE,0,1)</f>
        <v>0</v>
      </c>
      <c r="C70" s="190" t="s">
        <v>306</v>
      </c>
      <c r="D70" s="190"/>
      <c r="E70" s="190"/>
      <c r="F70" s="191" t="s">
        <v>307</v>
      </c>
      <c r="G70" s="192" t="s">
        <v>186</v>
      </c>
      <c r="H70" s="193"/>
      <c r="I70" s="97" t="s">
        <v>168</v>
      </c>
    </row>
    <row r="71" spans="1:12" s="137" customFormat="1" ht="28.8" x14ac:dyDescent="0.3">
      <c r="A71" s="134" t="s">
        <v>308</v>
      </c>
      <c r="B71" s="134"/>
      <c r="C71" s="134"/>
      <c r="D71" s="134"/>
      <c r="E71" s="134"/>
      <c r="F71" s="135"/>
      <c r="G71" s="134"/>
      <c r="H71" s="136"/>
      <c r="I71" s="162"/>
      <c r="J71" s="172"/>
    </row>
    <row r="72" spans="1:12" s="137" customFormat="1" ht="21" x14ac:dyDescent="0.3">
      <c r="A72" s="195" t="s">
        <v>309</v>
      </c>
      <c r="B72" s="389">
        <f>IF(ISERROR(SEARCH($B$12,$A72))=TRUE,0,1)+IF(ISERROR(SEARCH($B$12,$C72))=TRUE,0,1)+IF(ISERROR(SEARCH($B$12,$F72))=TRUE,0,1)+IF(ISERROR(SEARCH($B$12,$H72))=TRUE,0,1)</f>
        <v>0</v>
      </c>
      <c r="C72" s="190" t="s">
        <v>310</v>
      </c>
      <c r="D72" s="190"/>
      <c r="E72" s="190"/>
      <c r="F72" s="196" t="s">
        <v>311</v>
      </c>
      <c r="G72" s="192" t="s">
        <v>186</v>
      </c>
      <c r="H72" s="193" t="s">
        <v>88</v>
      </c>
      <c r="I72" s="97" t="s">
        <v>312</v>
      </c>
    </row>
    <row r="73" spans="1:12" s="137" customFormat="1" x14ac:dyDescent="0.3">
      <c r="A73" s="189" t="s">
        <v>313</v>
      </c>
      <c r="B73" s="389">
        <f>IF(ISERROR(SEARCH($B$12,$A73))=TRUE,0,1)+IF(ISERROR(SEARCH($B$12,$C73))=TRUE,0,1)+IF(ISERROR(SEARCH($B$12,$F73))=TRUE,0,1)+IF(ISERROR(SEARCH($B$12,$H73))=TRUE,0,1)</f>
        <v>0</v>
      </c>
      <c r="C73" s="190" t="s">
        <v>314</v>
      </c>
      <c r="D73" s="190"/>
      <c r="E73" s="190"/>
      <c r="F73" s="196" t="s">
        <v>315</v>
      </c>
      <c r="G73" s="192" t="s">
        <v>186</v>
      </c>
      <c r="H73" s="193"/>
      <c r="I73" s="97"/>
    </row>
    <row r="74" spans="1:12" s="137" customFormat="1" x14ac:dyDescent="0.3">
      <c r="A74" s="189" t="s">
        <v>316</v>
      </c>
      <c r="B74" s="389">
        <f>IF(ISERROR(SEARCH($B$12,$A74))=TRUE,0,1)+IF(ISERROR(SEARCH($B$12,$C74))=TRUE,0,1)+IF(ISERROR(SEARCH($B$12,$F74))=TRUE,0,1)+IF(ISERROR(SEARCH($B$12,$H74))=TRUE,0,1)</f>
        <v>0</v>
      </c>
      <c r="C74" s="190" t="s">
        <v>585</v>
      </c>
      <c r="D74" s="190"/>
      <c r="E74" s="190"/>
      <c r="F74" s="196" t="s">
        <v>318</v>
      </c>
      <c r="G74" s="192" t="s">
        <v>186</v>
      </c>
      <c r="H74" s="193"/>
      <c r="I74" s="97"/>
    </row>
    <row r="75" spans="1:12" s="137" customFormat="1" x14ac:dyDescent="0.3">
      <c r="A75" s="189" t="s">
        <v>319</v>
      </c>
      <c r="B75" s="389">
        <f>IF(ISERROR(SEARCH($B$12,$A75))=TRUE,0,1)+IF(ISERROR(SEARCH($B$12,$C75))=TRUE,0,1)+IF(ISERROR(SEARCH($B$12,$F75))=TRUE,0,1)+IF(ISERROR(SEARCH($B$12,$H75))=TRUE,0,1)</f>
        <v>0</v>
      </c>
      <c r="C75" s="190" t="s">
        <v>320</v>
      </c>
      <c r="D75" s="190"/>
      <c r="E75" s="190"/>
      <c r="F75" s="196" t="s">
        <v>321</v>
      </c>
      <c r="G75" s="192" t="s">
        <v>186</v>
      </c>
      <c r="H75" s="193"/>
      <c r="I75" s="97"/>
    </row>
    <row r="76" spans="1:12" s="137" customFormat="1" ht="28.8" x14ac:dyDescent="0.3">
      <c r="A76" s="134" t="s">
        <v>322</v>
      </c>
      <c r="B76" s="134"/>
      <c r="C76" s="134"/>
      <c r="D76" s="134"/>
      <c r="E76" s="134"/>
      <c r="F76" s="135"/>
      <c r="G76" s="134"/>
      <c r="H76" s="136"/>
      <c r="I76" s="97"/>
      <c r="J76" s="172"/>
    </row>
    <row r="77" spans="1:12" s="137" customFormat="1" x14ac:dyDescent="0.3">
      <c r="A77" s="197" t="s">
        <v>323</v>
      </c>
      <c r="B77" s="389">
        <f>IF(ISERROR(SEARCH($B$12,$A77))=TRUE,0,1)+IF(ISERROR(SEARCH($B$12,$C77))=TRUE,0,1)+IF(ISERROR(SEARCH($B$12,$F77))=TRUE,0,1)+IF(ISERROR(SEARCH($B$12,$H77))=TRUE,0,1)</f>
        <v>0</v>
      </c>
      <c r="C77" s="198" t="s">
        <v>324</v>
      </c>
      <c r="D77" s="198"/>
      <c r="E77" s="198"/>
      <c r="F77" s="198"/>
      <c r="G77" s="199" t="s">
        <v>207</v>
      </c>
      <c r="H77" s="200" t="s">
        <v>88</v>
      </c>
      <c r="I77" s="97" t="s">
        <v>325</v>
      </c>
      <c r="K77" s="18"/>
      <c r="L77" s="18"/>
    </row>
    <row r="78" spans="1:12" s="137" customFormat="1" x14ac:dyDescent="0.3">
      <c r="A78" s="201" t="s">
        <v>326</v>
      </c>
      <c r="B78" s="389">
        <f>IF(ISERROR(SEARCH($B$12,$A78))=TRUE,0,1)+IF(ISERROR(SEARCH($B$12,$C78))=TRUE,0,1)+IF(ISERROR(SEARCH($B$12,$F78))=TRUE,0,1)+IF(ISERROR(SEARCH($B$12,$H78))=TRUE,0,1)</f>
        <v>0</v>
      </c>
      <c r="C78" s="198" t="s">
        <v>327</v>
      </c>
      <c r="D78" s="198"/>
      <c r="E78" s="198"/>
      <c r="F78" s="198"/>
      <c r="G78" s="199" t="s">
        <v>182</v>
      </c>
      <c r="H78" s="200" t="s">
        <v>88</v>
      </c>
      <c r="I78" s="97" t="s">
        <v>269</v>
      </c>
    </row>
    <row r="79" spans="1:12" s="137" customFormat="1" x14ac:dyDescent="0.3">
      <c r="A79" s="201" t="s">
        <v>328</v>
      </c>
      <c r="B79" s="389">
        <f>IF(ISERROR(SEARCH($B$12,$A79))=TRUE,0,1)+IF(ISERROR(SEARCH($B$12,$C79))=TRUE,0,1)+IF(ISERROR(SEARCH($B$12,$F79))=TRUE,0,1)+IF(ISERROR(SEARCH($B$12,$H79))=TRUE,0,1)</f>
        <v>0</v>
      </c>
      <c r="C79" s="198" t="s">
        <v>329</v>
      </c>
      <c r="D79" s="198"/>
      <c r="E79" s="198"/>
      <c r="F79" s="198"/>
      <c r="G79" s="199" t="s">
        <v>186</v>
      </c>
      <c r="H79" s="200"/>
      <c r="I79" s="182"/>
      <c r="K79" s="18"/>
      <c r="L79" s="18"/>
    </row>
    <row r="80" spans="1:12" s="137" customFormat="1" x14ac:dyDescent="0.3">
      <c r="A80" s="201" t="s">
        <v>330</v>
      </c>
      <c r="B80" s="389">
        <f>IF(ISERROR(SEARCH($B$12,$A80))=TRUE,0,1)+IF(ISERROR(SEARCH($B$12,$C80))=TRUE,0,1)+IF(ISERROR(SEARCH($B$12,$F80))=TRUE,0,1)+IF(ISERROR(SEARCH($B$12,$H80))=TRUE,0,1)</f>
        <v>0</v>
      </c>
      <c r="C80" s="198" t="s">
        <v>331</v>
      </c>
      <c r="D80" s="198"/>
      <c r="E80" s="198"/>
      <c r="F80" s="198"/>
      <c r="G80" s="199" t="s">
        <v>186</v>
      </c>
      <c r="H80" s="200" t="s">
        <v>88</v>
      </c>
      <c r="I80" s="182"/>
      <c r="K80" s="18"/>
      <c r="L80" s="18"/>
    </row>
    <row r="81" spans="1:12" s="137" customFormat="1" ht="28.8" x14ac:dyDescent="0.3">
      <c r="A81" s="134" t="s">
        <v>332</v>
      </c>
      <c r="B81" s="202"/>
      <c r="C81" s="203"/>
      <c r="D81" s="203"/>
      <c r="E81" s="203"/>
      <c r="F81" s="202"/>
      <c r="G81" s="204"/>
      <c r="H81" s="136"/>
      <c r="I81" s="182"/>
    </row>
    <row r="82" spans="1:12" s="137" customFormat="1" ht="18" customHeight="1" x14ac:dyDescent="0.3">
      <c r="A82" s="188" t="s">
        <v>333</v>
      </c>
      <c r="B82" s="389">
        <f>IF(ISERROR(SEARCH($B$12,$A82))=TRUE,0,1)+IF(ISERROR(SEARCH($B$12,$C82))=TRUE,0,1)+IF(ISERROR(SEARCH($B$12,$F82))=TRUE,0,1)+IF(ISERROR(SEARCH($B$12,$H82))=TRUE,0,1)</f>
        <v>2</v>
      </c>
      <c r="C82" s="184" t="s">
        <v>334</v>
      </c>
      <c r="D82" s="184"/>
      <c r="E82" s="184"/>
      <c r="F82" s="185" t="s">
        <v>335</v>
      </c>
      <c r="G82" s="186" t="s">
        <v>182</v>
      </c>
      <c r="H82" s="187"/>
      <c r="I82" s="97" t="s">
        <v>336</v>
      </c>
      <c r="J82" s="172"/>
    </row>
    <row r="83" spans="1:12" s="137" customFormat="1" x14ac:dyDescent="0.3">
      <c r="A83" s="188" t="s">
        <v>337</v>
      </c>
      <c r="B83" s="389">
        <f>IF(ISERROR(SEARCH($B$12,$A83))=TRUE,0,1)+IF(ISERROR(SEARCH($B$12,$C83))=TRUE,0,1)+IF(ISERROR(SEARCH($B$12,$F83))=TRUE,0,1)+IF(ISERROR(SEARCH($B$12,$H83))=TRUE,0,1)</f>
        <v>1</v>
      </c>
      <c r="C83" s="184" t="s">
        <v>338</v>
      </c>
      <c r="D83" s="184"/>
      <c r="E83" s="184"/>
      <c r="F83" s="185"/>
      <c r="G83" s="186" t="s">
        <v>182</v>
      </c>
      <c r="H83" s="187"/>
      <c r="I83" s="97" t="s">
        <v>168</v>
      </c>
    </row>
    <row r="84" spans="1:12" s="209" customFormat="1" x14ac:dyDescent="0.3">
      <c r="A84" s="205"/>
      <c r="B84" s="205"/>
      <c r="C84" s="206"/>
      <c r="D84" s="206"/>
      <c r="E84" s="206"/>
      <c r="F84" s="205"/>
      <c r="G84" s="207"/>
      <c r="H84" s="122"/>
      <c r="I84" s="208"/>
      <c r="K84" s="210"/>
      <c r="L84" s="210"/>
    </row>
    <row r="85" spans="1:12" s="209" customFormat="1" ht="30" customHeight="1" x14ac:dyDescent="0.3">
      <c r="A85" s="134" t="s">
        <v>339</v>
      </c>
      <c r="B85" s="211"/>
      <c r="C85" s="211"/>
      <c r="D85" s="211"/>
      <c r="E85" s="211"/>
      <c r="F85" s="212"/>
      <c r="G85" s="211"/>
      <c r="H85" s="213"/>
      <c r="I85" s="214"/>
    </row>
    <row r="86" spans="1:12" s="137" customFormat="1" ht="33.75" customHeight="1" x14ac:dyDescent="0.3">
      <c r="A86" s="215" t="s">
        <v>340</v>
      </c>
      <c r="B86" s="389">
        <f>IF(ISERROR(SEARCH($B$12,$A86))=TRUE,0,1)+IF(ISERROR(SEARCH($B$12,$C86))=TRUE,0,1)+IF(ISERROR(SEARCH($B$12,$F86))=TRUE,0,1)+IF(ISERROR(SEARCH($B$12,$H86))=TRUE,0,1)</f>
        <v>0</v>
      </c>
      <c r="C86" s="442" t="s">
        <v>341</v>
      </c>
      <c r="D86" s="442"/>
      <c r="E86" s="442"/>
      <c r="F86" s="216" t="s">
        <v>342</v>
      </c>
      <c r="G86" s="217" t="s">
        <v>207</v>
      </c>
      <c r="H86" s="218" t="s">
        <v>88</v>
      </c>
      <c r="I86" s="214"/>
    </row>
    <row r="87" spans="1:12" s="137" customFormat="1" ht="21" customHeight="1" x14ac:dyDescent="0.3">
      <c r="A87" s="219" t="s">
        <v>343</v>
      </c>
      <c r="B87" s="389">
        <f>IF(ISERROR(SEARCH($B$12,$A87))=TRUE,0,1)+IF(ISERROR(SEARCH($B$12,$C87))=TRUE,0,1)+IF(ISERROR(SEARCH($B$12,$F87))=TRUE,0,1)+IF(ISERROR(SEARCH($B$12,$H87))=TRUE,0,1)</f>
        <v>0</v>
      </c>
      <c r="C87" s="442" t="s">
        <v>344</v>
      </c>
      <c r="D87" s="442"/>
      <c r="E87" s="442"/>
      <c r="F87" s="216"/>
      <c r="G87" s="220"/>
      <c r="H87" s="221"/>
      <c r="I87" s="214"/>
    </row>
    <row r="88" spans="1:12" s="137" customFormat="1" ht="21" customHeight="1" x14ac:dyDescent="0.3">
      <c r="A88" s="222" t="s">
        <v>345</v>
      </c>
      <c r="B88" s="389">
        <f>IF(ISERROR(SEARCH($B$12,$A88))=TRUE,0,1)+IF(ISERROR(SEARCH($B$12,$C88))=TRUE,0,1)+IF(ISERROR(SEARCH($B$12,$F88))=TRUE,0,1)+IF(ISERROR(SEARCH($B$12,$H88))=TRUE,0,1)</f>
        <v>0</v>
      </c>
      <c r="C88" s="223" t="s">
        <v>346</v>
      </c>
      <c r="D88" s="223"/>
      <c r="E88" s="223"/>
      <c r="F88" s="216"/>
      <c r="G88" s="220"/>
      <c r="H88" s="221"/>
      <c r="I88" s="214"/>
    </row>
    <row r="89" spans="1:12" ht="21" customHeight="1" x14ac:dyDescent="0.3">
      <c r="A89" s="224" t="s">
        <v>347</v>
      </c>
      <c r="B89" s="389">
        <f>IF(ISERROR(SEARCH($B$12,$A89))=TRUE,0,1)+IF(ISERROR(SEARCH($B$12,$C89))=TRUE,0,1)+IF(ISERROR(SEARCH($B$12,$F89))=TRUE,0,1)+IF(ISERROR(SEARCH($B$12,$H89))=TRUE,0,1)</f>
        <v>0</v>
      </c>
      <c r="C89" s="225" t="s">
        <v>348</v>
      </c>
      <c r="D89" s="225"/>
      <c r="E89" s="225"/>
      <c r="F89" s="216"/>
      <c r="G89" s="226"/>
      <c r="H89" s="227"/>
      <c r="I89" s="214"/>
    </row>
    <row r="90" spans="1:12" ht="21" customHeight="1" x14ac:dyDescent="0.3">
      <c r="A90" s="228" t="s">
        <v>349</v>
      </c>
      <c r="B90" s="389">
        <f>IF(ISERROR(SEARCH($B$12,$A90))=TRUE,0,1)+IF(ISERROR(SEARCH($B$12,$C90))=TRUE,0,1)+IF(ISERROR(SEARCH($B$12,$F90))=TRUE,0,1)+IF(ISERROR(SEARCH($B$12,$H90))=TRUE,0,1)</f>
        <v>0</v>
      </c>
      <c r="C90" s="229" t="s">
        <v>350</v>
      </c>
      <c r="D90" s="229"/>
      <c r="E90" s="229"/>
      <c r="F90" s="216"/>
      <c r="G90" s="230"/>
      <c r="H90" s="218"/>
      <c r="I90" s="214"/>
    </row>
    <row r="91" spans="1:12" s="232" customFormat="1" ht="22.5" customHeight="1" x14ac:dyDescent="0.3">
      <c r="A91" s="205"/>
      <c r="B91" s="205"/>
      <c r="C91" s="205"/>
      <c r="D91" s="205"/>
      <c r="E91" s="205"/>
      <c r="F91" s="205"/>
      <c r="G91" s="231"/>
      <c r="H91" s="122"/>
      <c r="I91" s="214"/>
    </row>
    <row r="92" spans="1:12" ht="23.4" x14ac:dyDescent="0.3">
      <c r="A92" s="233" t="s">
        <v>351</v>
      </c>
      <c r="B92" s="234"/>
      <c r="C92" s="234"/>
      <c r="D92" s="234"/>
      <c r="E92" s="234"/>
      <c r="F92" s="234"/>
      <c r="G92" s="235"/>
      <c r="H92" s="236"/>
    </row>
    <row r="93" spans="1:12" x14ac:dyDescent="0.3">
      <c r="A93" s="237" t="s">
        <v>352</v>
      </c>
      <c r="B93" s="237"/>
      <c r="C93" s="238"/>
      <c r="D93" s="238"/>
      <c r="E93" s="238"/>
      <c r="F93" s="237"/>
      <c r="G93" s="239"/>
      <c r="H93" s="240"/>
      <c r="I93" s="48"/>
    </row>
    <row r="94" spans="1:12" x14ac:dyDescent="0.3">
      <c r="A94" s="238" t="s">
        <v>353</v>
      </c>
      <c r="B94" s="238"/>
      <c r="C94" s="238"/>
      <c r="D94" s="238"/>
      <c r="E94" s="238"/>
      <c r="F94" s="237"/>
      <c r="G94" s="239"/>
      <c r="H94" s="240"/>
      <c r="I94" s="137"/>
      <c r="J94" s="172"/>
    </row>
    <row r="95" spans="1:12" ht="42" customHeight="1" x14ac:dyDescent="0.3">
      <c r="A95" s="443" t="s">
        <v>354</v>
      </c>
      <c r="B95" s="443"/>
      <c r="C95" s="443"/>
      <c r="D95" s="443"/>
      <c r="E95" s="443"/>
      <c r="F95" s="443"/>
      <c r="G95" s="443"/>
      <c r="H95" s="443"/>
      <c r="I95" s="241"/>
    </row>
    <row r="96" spans="1:12" x14ac:dyDescent="0.3">
      <c r="A96" s="444" t="s">
        <v>355</v>
      </c>
      <c r="B96" s="444"/>
      <c r="C96" s="444"/>
      <c r="D96" s="444"/>
      <c r="E96" s="444"/>
      <c r="F96" s="444"/>
      <c r="G96" s="242"/>
      <c r="H96" s="242"/>
      <c r="I96" s="242"/>
    </row>
  </sheetData>
  <mergeCells count="9">
    <mergeCell ref="C87:E87"/>
    <mergeCell ref="A95:H95"/>
    <mergeCell ref="A96:F96"/>
    <mergeCell ref="A3:C3"/>
    <mergeCell ref="A5:D6"/>
    <mergeCell ref="A7:D9"/>
    <mergeCell ref="B12:C12"/>
    <mergeCell ref="C17:E17"/>
    <mergeCell ref="C86:E86"/>
  </mergeCells>
  <conditionalFormatting sqref="B17:B23">
    <cfRule type="cellIs" dxfId="19" priority="11" operator="greaterThan">
      <formula>0</formula>
    </cfRule>
  </conditionalFormatting>
  <conditionalFormatting sqref="B25:B28">
    <cfRule type="cellIs" dxfId="18" priority="10" operator="greaterThan">
      <formula>0</formula>
    </cfRule>
  </conditionalFormatting>
  <conditionalFormatting sqref="B33:B42">
    <cfRule type="cellIs" dxfId="17" priority="9" operator="greaterThan">
      <formula>0</formula>
    </cfRule>
  </conditionalFormatting>
  <conditionalFormatting sqref="B44:B49">
    <cfRule type="cellIs" dxfId="16" priority="8" operator="greaterThan">
      <formula>0</formula>
    </cfRule>
  </conditionalFormatting>
  <conditionalFormatting sqref="B51:B57">
    <cfRule type="cellIs" dxfId="15" priority="7" operator="greaterThan">
      <formula>0</formula>
    </cfRule>
  </conditionalFormatting>
  <conditionalFormatting sqref="B59:B62">
    <cfRule type="cellIs" dxfId="14" priority="6" operator="greaterThan">
      <formula>0</formula>
    </cfRule>
  </conditionalFormatting>
  <conditionalFormatting sqref="B67:B70">
    <cfRule type="cellIs" dxfId="13" priority="5" operator="greaterThan">
      <formula>0</formula>
    </cfRule>
  </conditionalFormatting>
  <conditionalFormatting sqref="B72:B75">
    <cfRule type="cellIs" dxfId="12" priority="4" operator="greaterThan">
      <formula>0</formula>
    </cfRule>
  </conditionalFormatting>
  <conditionalFormatting sqref="B77:B80">
    <cfRule type="cellIs" dxfId="11" priority="3" operator="greaterThan">
      <formula>0</formula>
    </cfRule>
  </conditionalFormatting>
  <conditionalFormatting sqref="B82:B83">
    <cfRule type="cellIs" dxfId="10" priority="2" operator="greaterThan">
      <formula>0</formula>
    </cfRule>
  </conditionalFormatting>
  <conditionalFormatting sqref="B86:B90">
    <cfRule type="cellIs" dxfId="9" priority="1" operator="greaterThan">
      <formula>0</formula>
    </cfRule>
  </conditionalFormatting>
  <hyperlinks>
    <hyperlink ref="A89" location="Menu_jeu" tooltip="Votre récompense..." display="Jeu (autorisé après avoir tout lu !)…………….."/>
    <hyperlink ref="A17" location="'Domaines d''activité'!A2" tooltip="Décrire sa stratégie actuelle" display="Domaine d'activité"/>
    <hyperlink ref="A18" location="'Schéma 5 forces'!A2" tooltip="Analyser son environnement" display="Schéma des 5 forces"/>
    <hyperlink ref="A19" location="'Chaine de valeur'!A2" tooltip="Identifier ses facteurs clés de succés" display="Chaine de valeur"/>
    <hyperlink ref="A21" location="Coopération!A1" tooltip="64 idées pour travailler ensemble" display="Coopération………………………………."/>
    <hyperlink ref="A22" location="Veille!A2" tooltip="Le minimum syndical pour organiser une veille" display="Veille"/>
    <hyperlink ref="A23" location="SWOT!A2" tooltip="Réfléchir sur le développement de ses activités" display="Analyse SWOT"/>
    <hyperlink ref="A86" location="Biblio!A2" tooltip="Ce qu'il faut avoir lu ou écouter, aller voir absolument les liens vidéo" display="Bibliographie, vidéo conférence"/>
    <hyperlink ref="A25" location="Rentabilité!A2" tooltip="Une autre façon de faire de la gestion" display="Analyse de la rentabilité"/>
    <hyperlink ref="A28" location="Prévituition!A2" tooltip="Prévision + Intuition" display="Prévituition…………………………………."/>
    <hyperlink ref="A27" location="Pareto!A2" tooltip="Distinguez l'essentiel de l'accessoire !" display="Loi de Pareto………………………………"/>
    <hyperlink ref="A44" location="Indicateurs!A1" tooltip="Bilan des ressources et indicateurs" display="Bilan des ressources utilisées"/>
    <hyperlink ref="A45" location="'Annexe Capacité Commerciale'!C2" tooltip="Estimation des ressources nécessaires pour pérenniser son CA  à partir de l'outil précédent" display="Estimation des ressources nécessaires"/>
    <hyperlink ref="A46" location="'Estimation CA'!A1" tooltip="Méthode originale d'estimation de CA à partir des ressources commerciales engagées" display="Evaluation d'un CA atteignable"/>
    <hyperlink ref="A47" location="'Suivi action commercial'!A1" tooltip="Lié à l'outil précédent pour la réalisation d'un tableau de bord mensuel" display="Suivi plan d'action commerciale"/>
    <hyperlink ref="A48" location="'Revue devis'!E4" tooltip="Pour structurer votre revue commerciale hebdomadaire !" display="Suivi des devis (version de base)……….."/>
    <hyperlink ref="A49" location="'Revue devis complète'!E2" tooltip="Pour structurer et piloter votre revue commerciale hebdomadaire !" display="Suivi des devis (Version complète)………"/>
    <hyperlink ref="A59" location="'Schéma processus commercial'!R2" tooltip="Une approche unique et originale pour représenter un processus en dynamique : ici, le processus commercial" display="Schéma processus commercial………."/>
    <hyperlink ref="A60" location="'Suivi processus commercial'!A2" tooltip="Une manière également originale de décrire et suivre son processus à partir du schéma précédent" display="Suivi processus commercial…………….."/>
    <hyperlink ref="A61" location="'Plan de progrès processus co '!A2" tooltip="Suivre ses actions en cours (lié au précédent)" display="Suivi plan d'action…………………………"/>
    <hyperlink ref="A62" location="'cadrage projet'!A2" tooltip="Outils indispensable pour démarrer un projet ou un plan d'action conséquent" display="Cadrage projet……………………………."/>
    <hyperlink ref="A51" location="'CR Réunion'!A2" tooltip="Pas de réunion sans ce minimum à rédiger" display="CR de réunion type………………………."/>
    <hyperlink ref="A52" location="'Fiche Mission Commercial'!A2" tooltip="Une manière unique et originale de représenter une fiche de poste" display="Fiche de poste……………………………."/>
    <hyperlink ref="A53" location="'feuille de route collaborateur'!A2" tooltip="Une manière originale de piloter et de fixer 3 objectifs" display="Feuille de route……………………………"/>
    <hyperlink ref="A57" location="'outils indicateurs'!A2" tooltip="Agrémenter ses tableaux de bord" display="Indicateur visuel Excel……………………."/>
    <hyperlink ref="A56" location="'Matrice 9 cases'!M2" tooltip="Un standard du Lean pour prioriser ses actions" display="Traitement priorités………………………."/>
    <hyperlink ref="A41" location="'de 4 à 9 P'!B2" tooltip="Indispensable pour positionner son offre innovante ou non" display="Les 4 P du Marketing………………………"/>
    <hyperlink ref="A34" location="'Argumentaire produit'!B2" tooltip="Pour vendre, il faut parler le langage du client !" display="Argumentation produit (APB)…………….."/>
    <hyperlink ref="A35" location="SONCAS!B2" tooltip="Pour convaincre son client, même avec son langage, il ne faut lui parler que de ce qui l'intéresse !" display="Argumentation client (SONCAS)…………."/>
    <hyperlink ref="A39" location="'Principes d''influence'!A2" tooltip="Un peu de lecture pour vous initier aux grands principes de base des actions marketing" display="Principe d'influence………………………"/>
    <hyperlink ref="A74" location="CANVAS!B2" tooltip="Pour décrire un business model de façon synthétique" display="Business model (CANVAS)………………."/>
    <hyperlink ref="A69" location="ABELL!B2" tooltip="Une méthode rapide et sympa pour'étendre sa gamme d'offre actuelle à partir de son offre existante" display="Matrice d'ABELL……………………………"/>
    <hyperlink ref="A33" location="'Empathy map'!B2" tooltip="Indispensable pour mettre le client au centre de ses préoccupations" display="Empathy MAP………………………………"/>
    <hyperlink ref="A83" location="'Suivi processus innovation'!B7" tooltip="et la piloter...." display="Suivi processus innovation……………………."/>
    <hyperlink ref="A70" location="'Canevas stratégique'!B2" tooltip="Un synthèse opérationelle des outils de la démarche &quot;Stratégie Océan bleu&quot;" display="Canevas stratégique Océan bleu………….."/>
    <hyperlink ref="A75" location="'LEAN CANVAS'!B2" tooltip="L'essentiel pour comprendre et mettre en oeuvre l'agilité dans l'innovation à travers les concepts du lean start up" display="Business model (LEAN CANVAS)…….."/>
    <hyperlink ref="A94" location="'suivi Historique'!A2" tooltip="Le Quand ? et le Quoi ? des évolutions" display="Historique des évolutions………………………."/>
    <hyperlink ref="A87" location="'Trucs et astuces Excel'!A2" display="Trucs et astuces Excel……………………………………………………"/>
    <hyperlink ref="A80" location="Planification!A2" tooltip="Faite votre planification avec un diagramme de Gantt" display="Planification……………………………….."/>
    <hyperlink ref="A40" location="'Recherche clients'!R6" tooltip="Ici une aide pour choisir ses canaux de communication ou méthode de prospection" display="Accéder à ses clients…………….."/>
    <hyperlink ref="A26" location="'Finances et trésorerie'!A2" tooltip="Les fondamentaux de la gestion financière" display="Analyse Financière et trésorerie…………"/>
    <hyperlink ref="A67" location="Mindmapping!A1" tooltip="Prendre des notes, réfléchir, mémoriser..." display="Mind mapping………………………………"/>
    <hyperlink ref="A1" location="Menu!A2" display="En 1 phrase…"/>
    <hyperlink ref="C1" location="Mindmapping!A1" display="Mind mapping"/>
    <hyperlink ref="E1" location="Intro!A2" display="Intro"/>
    <hyperlink ref="A77" location="'Management des connaissances'!A2" tooltip="Pas de Management de projet sans Management des connaissances !" display="Management des connaissances (KM)….."/>
    <hyperlink ref="A79" location="Choisir!A2" tooltip="Une méthode pour choisir entre plusieurs projets, activités, devis, etc." display="Analyser et choisir une solution…………….."/>
    <hyperlink ref="A78" location="'Sélection d''idées'!M2" tooltip="Un outil pour sélectionner vos idées" display="De l'idée au projet"/>
    <hyperlink ref="A38" location="'Traiter les objections'!A2" tooltip="Il faut également pouvoir se parer à tous les imprévus !" display="Traiter les objections………………………"/>
    <hyperlink ref="A54" location="'Charte d''engagement'!A2" display="Charte d'engagement……………………."/>
    <hyperlink ref="A3" location="'Prise en main'!A2" display="Prise en main, (à lire pour commencer…)"/>
    <hyperlink ref="A36" location="'Clés différenciations'!A1" display="Piste de différenciation"/>
    <hyperlink ref="A37" location="'Pitch elevator'!A2" display="Elevator Pitch"/>
    <hyperlink ref="A73" location="'Value Proposition'!A2" display="Value Proposition Canvas"/>
    <hyperlink ref="A90" location="APPELEZ_VOTRE_CCI_et_bénéficiez_de_prestations_offertes" display="Au secours !"/>
    <hyperlink ref="A82" location="'Schéma processus innovation'!A2" display="Schéma processus innovation"/>
    <hyperlink ref="A93" location="Encouragements!A1" display="Encouragements"/>
    <hyperlink ref="A5:C6" r:id="rId1" display="&quot;la réussite des projets en environnement extrême suppose une combinaison entre divers modes d’action tout le long du projet : anticipation et adaptation, exploration et exploitation.&quot; (Pascal LIEVRE, voir lien)"/>
    <hyperlink ref="A72" location="Persona!A2" display="Personas"/>
    <hyperlink ref="A68" location="ASIT!B20" display="Asit Résolution ou Conception"/>
    <hyperlink ref="A55" location="Compétences!A2" display="Compétences (Modèle MADDEC)"/>
    <hyperlink ref="A20" location="'Réseau relationnel'!A1" display="Réseau relationnel"/>
    <hyperlink ref="A88" location="'Logiciels utiles'!A2" display="Logiciels et applications utiles"/>
    <hyperlink ref="A42" location="'Vendre ou communiquer'!B2" tooltip="Indispensable pour positionner son offre innovante ou non" display="Plan d'action commercial"/>
  </hyperlinks>
  <printOptions horizontalCentered="1"/>
  <pageMargins left="0.27559055118110237" right="0.23622047244094491" top="0.39370078740157483" bottom="0.74803149606299213" header="0.31496062992125984" footer="0.31496062992125984"/>
  <pageSetup paperSize="9" scale="38"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I78"/>
  <sheetViews>
    <sheetView showGridLines="0" zoomScale="85" zoomScaleNormal="85" workbookViewId="0">
      <pane ySplit="1" topLeftCell="A2" activePane="bottomLeft" state="frozenSplit"/>
      <selection activeCell="C1" sqref="C1"/>
      <selection pane="bottomLeft" activeCell="A10" sqref="A10"/>
    </sheetView>
  </sheetViews>
  <sheetFormatPr baseColWidth="10" defaultColWidth="12.69921875" defaultRowHeight="17.399999999999999" x14ac:dyDescent="0.3"/>
  <cols>
    <col min="1" max="1" width="42.8984375" style="252" customWidth="1"/>
    <col min="2" max="2" width="65.8984375" style="252" customWidth="1"/>
    <col min="3" max="3" width="33.59765625" style="252" customWidth="1"/>
    <col min="4" max="4" width="35.69921875" style="252" customWidth="1"/>
    <col min="5" max="5" width="3.09765625" style="252" bestFit="1" customWidth="1"/>
    <col min="6" max="6" width="23.19921875" style="252" customWidth="1"/>
    <col min="7" max="7" width="11" style="252" customWidth="1"/>
    <col min="8" max="16384" width="12.69921875" style="252"/>
  </cols>
  <sheetData>
    <row r="1" spans="1:9" s="248" customFormat="1" ht="22.8" x14ac:dyDescent="0.3">
      <c r="A1" s="244" t="s">
        <v>169</v>
      </c>
      <c r="B1" s="245"/>
      <c r="C1" s="246" t="s">
        <v>170</v>
      </c>
      <c r="D1" s="247" t="s">
        <v>20</v>
      </c>
      <c r="H1" s="249"/>
      <c r="I1" s="249"/>
    </row>
    <row r="2" spans="1:9" ht="31.5" customHeight="1" x14ac:dyDescent="0.3">
      <c r="A2" s="250" t="s">
        <v>356</v>
      </c>
      <c r="B2" s="251" t="s">
        <v>357</v>
      </c>
      <c r="C2" s="251" t="s">
        <v>358</v>
      </c>
      <c r="D2" s="251"/>
      <c r="E2" s="251"/>
      <c r="F2" s="251"/>
    </row>
    <row r="3" spans="1:9" s="253" customFormat="1" ht="28.2" x14ac:dyDescent="0.3">
      <c r="B3" s="250"/>
      <c r="C3" s="250" t="s">
        <v>359</v>
      </c>
      <c r="D3" s="250"/>
      <c r="E3" s="250"/>
      <c r="F3" s="250"/>
      <c r="H3" s="254"/>
      <c r="I3" s="254"/>
    </row>
    <row r="4" spans="1:9" s="253" customFormat="1" x14ac:dyDescent="0.3">
      <c r="A4" s="255" t="str">
        <f>'Vue générale'!A17</f>
        <v>Domaine d'activité</v>
      </c>
      <c r="B4" s="256" t="s">
        <v>360</v>
      </c>
      <c r="C4" s="253" t="s">
        <v>361</v>
      </c>
      <c r="E4" s="254"/>
      <c r="F4" s="254"/>
    </row>
    <row r="5" spans="1:9" s="253" customFormat="1" x14ac:dyDescent="0.3">
      <c r="A5" s="255" t="str">
        <f>'Vue générale'!A18</f>
        <v>Schéma des 5 forces</v>
      </c>
      <c r="B5" s="256" t="s">
        <v>184</v>
      </c>
      <c r="C5" s="253" t="s">
        <v>361</v>
      </c>
      <c r="E5" s="254"/>
      <c r="F5" s="254"/>
    </row>
    <row r="6" spans="1:9" s="253" customFormat="1" x14ac:dyDescent="0.3">
      <c r="A6" s="255" t="str">
        <f>'Vue générale'!A19</f>
        <v>Chaine de valeur</v>
      </c>
      <c r="B6" s="256" t="s">
        <v>188</v>
      </c>
      <c r="C6" s="253" t="s">
        <v>361</v>
      </c>
      <c r="E6" s="254"/>
      <c r="F6" s="254"/>
    </row>
    <row r="7" spans="1:9" s="253" customFormat="1" x14ac:dyDescent="0.3">
      <c r="A7" s="255" t="str">
        <f>'Vue générale'!A20</f>
        <v>Réseau relationnel</v>
      </c>
      <c r="B7" s="256" t="s">
        <v>191</v>
      </c>
      <c r="E7" s="254"/>
      <c r="F7" s="254"/>
    </row>
    <row r="8" spans="1:9" s="253" customFormat="1" x14ac:dyDescent="0.3">
      <c r="A8" s="255" t="str">
        <f>'Vue générale'!A21</f>
        <v>Coopération</v>
      </c>
      <c r="B8" s="256" t="s">
        <v>195</v>
      </c>
      <c r="C8" s="253" t="s">
        <v>361</v>
      </c>
      <c r="E8" s="254"/>
      <c r="F8" s="254"/>
    </row>
    <row r="9" spans="1:9" s="253" customFormat="1" x14ac:dyDescent="0.3">
      <c r="A9" s="255" t="str">
        <f>'Vue générale'!A22</f>
        <v>Veille</v>
      </c>
      <c r="B9" s="256" t="s">
        <v>198</v>
      </c>
      <c r="C9" s="253" t="s">
        <v>361</v>
      </c>
      <c r="E9" s="254"/>
      <c r="F9" s="254"/>
    </row>
    <row r="10" spans="1:9" s="253" customFormat="1" x14ac:dyDescent="0.3">
      <c r="A10" s="255" t="str">
        <f>'Vue générale'!A23</f>
        <v>Analyse SWOT</v>
      </c>
      <c r="B10" s="256" t="s">
        <v>201</v>
      </c>
      <c r="C10" s="253" t="s">
        <v>361</v>
      </c>
      <c r="E10" s="254"/>
      <c r="F10" s="254"/>
    </row>
    <row r="11" spans="1:9" s="253" customFormat="1" ht="28.2" x14ac:dyDescent="0.3">
      <c r="A11" s="255" t="str">
        <f>'Vue générale'!A24</f>
        <v>Analyser ses chiffres autrement</v>
      </c>
      <c r="B11" s="250"/>
      <c r="E11" s="254"/>
      <c r="F11" s="254"/>
    </row>
    <row r="12" spans="1:9" s="253" customFormat="1" x14ac:dyDescent="0.3">
      <c r="A12" s="255" t="str">
        <f>'Vue générale'!A25</f>
        <v>Analyse de la rentabilité</v>
      </c>
      <c r="B12" s="257" t="s">
        <v>205</v>
      </c>
      <c r="E12" s="254"/>
      <c r="F12" s="254"/>
    </row>
    <row r="13" spans="1:9" s="253" customFormat="1" x14ac:dyDescent="0.3">
      <c r="A13" s="255" t="str">
        <f>'Vue générale'!A26</f>
        <v>Analyse Financière et trésorerie</v>
      </c>
      <c r="B13" s="257" t="s">
        <v>209</v>
      </c>
      <c r="E13" s="254"/>
      <c r="F13" s="254"/>
    </row>
    <row r="14" spans="1:9" s="253" customFormat="1" x14ac:dyDescent="0.3">
      <c r="A14" s="255" t="str">
        <f>'Vue générale'!A27</f>
        <v>Loi de Pareto</v>
      </c>
      <c r="B14" s="257" t="s">
        <v>212</v>
      </c>
      <c r="E14" s="254"/>
      <c r="F14" s="254"/>
    </row>
    <row r="15" spans="1:9" s="253" customFormat="1" x14ac:dyDescent="0.3">
      <c r="A15" s="255" t="str">
        <f>'Vue générale'!A28</f>
        <v>Prévituition</v>
      </c>
      <c r="B15" s="257" t="s">
        <v>215</v>
      </c>
      <c r="E15" s="254"/>
      <c r="F15" s="254"/>
    </row>
    <row r="16" spans="1:9" ht="31.5" customHeight="1" x14ac:dyDescent="0.3">
      <c r="A16" s="255" t="str">
        <f>'Vue générale'!A30</f>
        <v>EXPLOITER</v>
      </c>
    </row>
    <row r="17" spans="1:6" s="253" customFormat="1" ht="28.2" x14ac:dyDescent="0.3">
      <c r="A17" s="255" t="str">
        <f>'Vue générale'!A32</f>
        <v>Promouvoir et vendre son offre</v>
      </c>
      <c r="B17" s="250"/>
    </row>
    <row r="18" spans="1:6" s="253" customFormat="1" x14ac:dyDescent="0.3">
      <c r="A18" s="255" t="str">
        <f>'Vue générale'!A33</f>
        <v>Empathy MAP</v>
      </c>
      <c r="B18" s="258" t="s">
        <v>220</v>
      </c>
    </row>
    <row r="19" spans="1:6" s="253" customFormat="1" x14ac:dyDescent="0.3">
      <c r="A19" s="255" t="str">
        <f>'Vue générale'!A34</f>
        <v xml:space="preserve">Argumentation produit (APB) </v>
      </c>
      <c r="B19" s="258" t="s">
        <v>223</v>
      </c>
    </row>
    <row r="20" spans="1:6" s="253" customFormat="1" x14ac:dyDescent="0.3">
      <c r="A20" s="255" t="str">
        <f>'Vue générale'!A35</f>
        <v>Argumentation client (SONCAS)</v>
      </c>
      <c r="B20" s="258" t="s">
        <v>226</v>
      </c>
    </row>
    <row r="21" spans="1:6" s="253" customFormat="1" x14ac:dyDescent="0.3">
      <c r="A21" s="255" t="str">
        <f>'Vue générale'!A36</f>
        <v>Piste de différenciation</v>
      </c>
      <c r="B21" s="258" t="s">
        <v>228</v>
      </c>
    </row>
    <row r="22" spans="1:6" s="253" customFormat="1" x14ac:dyDescent="0.3">
      <c r="A22" s="255" t="str">
        <f>'Vue générale'!A37</f>
        <v>Elevator Pitch</v>
      </c>
      <c r="B22" s="258" t="s">
        <v>231</v>
      </c>
    </row>
    <row r="23" spans="1:6" s="253" customFormat="1" x14ac:dyDescent="0.3">
      <c r="A23" s="255" t="str">
        <f>'Vue générale'!A38</f>
        <v>Traiter les objections</v>
      </c>
      <c r="B23" s="258" t="s">
        <v>233</v>
      </c>
    </row>
    <row r="24" spans="1:6" s="253" customFormat="1" x14ac:dyDescent="0.3">
      <c r="A24" s="255" t="str">
        <f>'Vue générale'!A39</f>
        <v>Principe d'influence et engagement</v>
      </c>
      <c r="B24" s="258" t="s">
        <v>362</v>
      </c>
    </row>
    <row r="25" spans="1:6" s="253" customFormat="1" x14ac:dyDescent="0.3">
      <c r="A25" s="255" t="str">
        <f>'Vue générale'!A40</f>
        <v>Accéder à ses clients</v>
      </c>
      <c r="B25" s="258" t="s">
        <v>240</v>
      </c>
    </row>
    <row r="26" spans="1:6" s="253" customFormat="1" x14ac:dyDescent="0.3">
      <c r="A26" s="255" t="str">
        <f>'Vue générale'!A41</f>
        <v>Les 4 P du Marketing et plus (SAVE et 4C)</v>
      </c>
      <c r="B26" s="258" t="s">
        <v>242</v>
      </c>
    </row>
    <row r="27" spans="1:6" s="253" customFormat="1" ht="28.2" x14ac:dyDescent="0.3">
      <c r="A27" s="255" t="str">
        <f>'Vue générale'!A43</f>
        <v>Organiser sa force commerciale</v>
      </c>
      <c r="B27" s="250"/>
      <c r="E27" s="254"/>
      <c r="F27" s="254"/>
    </row>
    <row r="28" spans="1:6" s="253" customFormat="1" x14ac:dyDescent="0.3">
      <c r="A28" s="255" t="str">
        <f>'Vue générale'!A44</f>
        <v>Indicateurs et ressources commerciales</v>
      </c>
      <c r="B28" s="259" t="s">
        <v>247</v>
      </c>
      <c r="E28" s="254"/>
      <c r="F28" s="254"/>
    </row>
    <row r="29" spans="1:6" s="253" customFormat="1" ht="21" customHeight="1" x14ac:dyDescent="0.3">
      <c r="A29" s="255" t="str">
        <f>'Vue générale'!A45</f>
        <v xml:space="preserve">Estimation des ressources nécessaires </v>
      </c>
      <c r="B29" s="259" t="s">
        <v>250</v>
      </c>
      <c r="E29" s="254"/>
      <c r="F29" s="254"/>
    </row>
    <row r="30" spans="1:6" s="253" customFormat="1" x14ac:dyDescent="0.3">
      <c r="A30" s="255" t="str">
        <f>'Vue générale'!A46</f>
        <v>Evaluation d'un CA atteignable</v>
      </c>
      <c r="B30" s="259" t="s">
        <v>363</v>
      </c>
      <c r="E30" s="254"/>
      <c r="F30" s="254"/>
    </row>
    <row r="31" spans="1:6" s="253" customFormat="1" x14ac:dyDescent="0.3">
      <c r="A31" s="255" t="str">
        <f>'Vue générale'!A47</f>
        <v>Suivi plan d'action commercial</v>
      </c>
      <c r="B31" s="259" t="s">
        <v>364</v>
      </c>
      <c r="E31" s="254"/>
      <c r="F31" s="254"/>
    </row>
    <row r="32" spans="1:6" s="253" customFormat="1" x14ac:dyDescent="0.3">
      <c r="A32" s="255" t="str">
        <f>'Vue générale'!A48</f>
        <v>Suivi des devis (version de base)</v>
      </c>
      <c r="B32" s="259" t="s">
        <v>258</v>
      </c>
      <c r="E32" s="254"/>
      <c r="F32" s="254"/>
    </row>
    <row r="33" spans="1:6" s="253" customFormat="1" x14ac:dyDescent="0.3">
      <c r="A33" s="255" t="str">
        <f>'Vue générale'!A49</f>
        <v>Gestion des devis (Version complète)</v>
      </c>
      <c r="B33" s="259" t="s">
        <v>261</v>
      </c>
      <c r="E33" s="254"/>
      <c r="F33" s="254"/>
    </row>
    <row r="34" spans="1:6" s="253" customFormat="1" ht="18" x14ac:dyDescent="0.3">
      <c r="A34" s="255" t="str">
        <f>'Vue générale'!A50</f>
        <v>Manager ses équipes</v>
      </c>
      <c r="B34"/>
      <c r="D34" s="260"/>
      <c r="E34" s="254"/>
      <c r="F34" s="254"/>
    </row>
    <row r="35" spans="1:6" s="253" customFormat="1" x14ac:dyDescent="0.3">
      <c r="A35" s="255" t="str">
        <f>'Vue générale'!A51</f>
        <v>CR de réunion type</v>
      </c>
      <c r="B35" s="261" t="s">
        <v>265</v>
      </c>
      <c r="D35" s="262"/>
      <c r="E35" s="254"/>
      <c r="F35" s="254"/>
    </row>
    <row r="36" spans="1:6" s="253" customFormat="1" x14ac:dyDescent="0.3">
      <c r="A36" s="255" t="str">
        <f>'Vue générale'!A52</f>
        <v>Fiche de poste</v>
      </c>
      <c r="B36" s="261" t="s">
        <v>268</v>
      </c>
      <c r="D36" s="262"/>
      <c r="E36" s="254"/>
      <c r="F36" s="254"/>
    </row>
    <row r="37" spans="1:6" s="253" customFormat="1" x14ac:dyDescent="0.3">
      <c r="A37" s="255" t="str">
        <f>'Vue générale'!A53</f>
        <v>Feuille de route</v>
      </c>
      <c r="B37" s="261" t="s">
        <v>271</v>
      </c>
      <c r="D37" s="262"/>
      <c r="E37" s="254"/>
      <c r="F37" s="254"/>
    </row>
    <row r="38" spans="1:6" s="253" customFormat="1" x14ac:dyDescent="0.3">
      <c r="A38" s="255" t="str">
        <f>'Vue générale'!A54</f>
        <v>Charte d'engagement</v>
      </c>
      <c r="B38" s="261" t="s">
        <v>273</v>
      </c>
      <c r="D38" s="262"/>
      <c r="E38" s="254"/>
      <c r="F38" s="254"/>
    </row>
    <row r="39" spans="1:6" s="253" customFormat="1" x14ac:dyDescent="0.3">
      <c r="A39" s="255" t="str">
        <f>'Vue générale'!A55</f>
        <v>Compétences (Modèle MADDEC)</v>
      </c>
      <c r="B39" s="261" t="s">
        <v>275</v>
      </c>
      <c r="D39" s="262"/>
      <c r="E39" s="254"/>
      <c r="F39" s="254"/>
    </row>
    <row r="40" spans="1:6" s="253" customFormat="1" x14ac:dyDescent="0.3">
      <c r="A40" s="255" t="str">
        <f>'Vue générale'!A56</f>
        <v>Traitement priorités (Matrice 9 cases)</v>
      </c>
      <c r="B40" s="261" t="s">
        <v>278</v>
      </c>
      <c r="E40" s="254"/>
      <c r="F40" s="254"/>
    </row>
    <row r="41" spans="1:6" s="253" customFormat="1" x14ac:dyDescent="0.3">
      <c r="A41" s="255" t="str">
        <f>'Vue générale'!A57</f>
        <v>Indicateur visuel Excel</v>
      </c>
      <c r="B41" s="261" t="s">
        <v>281</v>
      </c>
      <c r="E41" s="254"/>
      <c r="F41" s="254"/>
    </row>
    <row r="42" spans="1:6" s="253" customFormat="1" ht="28.2" x14ac:dyDescent="0.3">
      <c r="A42" s="255" t="str">
        <f>'Vue générale'!A58</f>
        <v>Piloter ses processus (ici, commercial)</v>
      </c>
      <c r="B42" s="250"/>
      <c r="E42" s="254"/>
      <c r="F42" s="254"/>
    </row>
    <row r="43" spans="1:6" s="253" customFormat="1" x14ac:dyDescent="0.3">
      <c r="A43" s="255" t="str">
        <f>'Vue générale'!A59</f>
        <v>Schéma processus commercial</v>
      </c>
      <c r="B43" s="263" t="s">
        <v>285</v>
      </c>
      <c r="E43" s="254"/>
      <c r="F43" s="254"/>
    </row>
    <row r="44" spans="1:6" s="253" customFormat="1" x14ac:dyDescent="0.3">
      <c r="A44" s="255" t="str">
        <f>'Vue générale'!A60</f>
        <v>Suivi processus commercial</v>
      </c>
      <c r="B44" s="263" t="s">
        <v>288</v>
      </c>
      <c r="E44" s="254"/>
      <c r="F44" s="254"/>
    </row>
    <row r="45" spans="1:6" s="253" customFormat="1" x14ac:dyDescent="0.3">
      <c r="A45" s="255" t="str">
        <f>'Vue générale'!A61</f>
        <v>Suivi plan d'action</v>
      </c>
      <c r="B45" s="263" t="s">
        <v>291</v>
      </c>
      <c r="E45" s="254"/>
      <c r="F45" s="254"/>
    </row>
    <row r="46" spans="1:6" s="253" customFormat="1" x14ac:dyDescent="0.3">
      <c r="A46" s="255" t="str">
        <f>'Vue générale'!A62</f>
        <v>Cadrage projet</v>
      </c>
      <c r="B46" s="263" t="s">
        <v>293</v>
      </c>
      <c r="E46" s="254"/>
      <c r="F46" s="254"/>
    </row>
    <row r="47" spans="1:6" ht="31.5" customHeight="1" x14ac:dyDescent="0.3">
      <c r="A47" s="255" t="str">
        <f>'Vue générale'!A64</f>
        <v>EXPLORER</v>
      </c>
      <c r="B47" s="264"/>
    </row>
    <row r="48" spans="1:6" s="253" customFormat="1" ht="28.2" x14ac:dyDescent="0.3">
      <c r="A48" s="255" t="str">
        <f>'Vue générale'!A66</f>
        <v>Trouver des idées innovantes</v>
      </c>
      <c r="B48" s="250"/>
      <c r="D48" s="260"/>
    </row>
    <row r="49" spans="1:6" s="253" customFormat="1" x14ac:dyDescent="0.3">
      <c r="A49" s="255" t="str">
        <f>'Vue générale'!A67</f>
        <v>Mind mapping</v>
      </c>
      <c r="B49" s="265" t="s">
        <v>297</v>
      </c>
    </row>
    <row r="50" spans="1:6" s="253" customFormat="1" x14ac:dyDescent="0.3">
      <c r="A50" s="255" t="str">
        <f>'Vue générale'!A68</f>
        <v>Asit Résolution ou Conception</v>
      </c>
      <c r="B50" s="265" t="s">
        <v>300</v>
      </c>
    </row>
    <row r="51" spans="1:6" s="253" customFormat="1" x14ac:dyDescent="0.3">
      <c r="A51" s="255" t="str">
        <f>'Vue générale'!A69</f>
        <v>Matrice d'ABELL</v>
      </c>
      <c r="B51" s="265" t="s">
        <v>303</v>
      </c>
    </row>
    <row r="52" spans="1:6" s="253" customFormat="1" x14ac:dyDescent="0.3">
      <c r="A52" s="255" t="str">
        <f>'Vue générale'!A70</f>
        <v>Stratégie Océan bleu</v>
      </c>
      <c r="B52" s="265" t="s">
        <v>306</v>
      </c>
    </row>
    <row r="53" spans="1:6" s="253" customFormat="1" ht="28.2" x14ac:dyDescent="0.3">
      <c r="A53" s="255" t="str">
        <f>'Vue générale'!A71</f>
        <v>Traduire ses idées en Modèles d'Affaires</v>
      </c>
      <c r="B53" s="250"/>
      <c r="D53" s="260"/>
    </row>
    <row r="54" spans="1:6" s="253" customFormat="1" x14ac:dyDescent="0.3">
      <c r="A54" s="255" t="str">
        <f>'Vue générale'!A72</f>
        <v>Personas</v>
      </c>
      <c r="B54" s="265" t="s">
        <v>310</v>
      </c>
    </row>
    <row r="55" spans="1:6" s="253" customFormat="1" x14ac:dyDescent="0.3">
      <c r="A55" s="255" t="str">
        <f>'Vue générale'!A73</f>
        <v>Value Proposition Canvas</v>
      </c>
      <c r="B55" s="265" t="s">
        <v>314</v>
      </c>
    </row>
    <row r="56" spans="1:6" s="253" customFormat="1" x14ac:dyDescent="0.3">
      <c r="A56" s="255" t="str">
        <f>'Vue générale'!A74</f>
        <v>Business Model Canvas</v>
      </c>
      <c r="B56" s="265" t="s">
        <v>317</v>
      </c>
    </row>
    <row r="57" spans="1:6" s="253" customFormat="1" x14ac:dyDescent="0.3">
      <c r="A57" s="255" t="str">
        <f>'Vue générale'!A75</f>
        <v>LEAN CANVAS - Lean Start up</v>
      </c>
      <c r="B57" s="265" t="s">
        <v>320</v>
      </c>
    </row>
    <row r="58" spans="1:6" s="253" customFormat="1" ht="28.2" x14ac:dyDescent="0.3">
      <c r="A58" s="255" t="str">
        <f>'Vue générale'!A76</f>
        <v>Passer du concept au projet</v>
      </c>
      <c r="B58" s="250"/>
      <c r="D58" s="260"/>
    </row>
    <row r="59" spans="1:6" s="253" customFormat="1" x14ac:dyDescent="0.3">
      <c r="A59" s="255" t="str">
        <f>'Vue générale'!A77</f>
        <v>Management des connaissances (KM), théorie CK</v>
      </c>
      <c r="B59" s="266" t="s">
        <v>324</v>
      </c>
      <c r="E59" s="254"/>
      <c r="F59" s="254"/>
    </row>
    <row r="60" spans="1:6" s="253" customFormat="1" x14ac:dyDescent="0.3">
      <c r="A60" s="255" t="str">
        <f>'Vue générale'!A78</f>
        <v>De l'idée au projet</v>
      </c>
      <c r="B60" s="266" t="s">
        <v>327</v>
      </c>
    </row>
    <row r="61" spans="1:6" s="253" customFormat="1" x14ac:dyDescent="0.3">
      <c r="A61" s="255" t="str">
        <f>'Vue générale'!A79</f>
        <v>Analyser, hiérarchiser et choisir une solution</v>
      </c>
      <c r="B61" s="266" t="s">
        <v>329</v>
      </c>
      <c r="E61" s="254"/>
      <c r="F61" s="254"/>
    </row>
    <row r="62" spans="1:6" s="253" customFormat="1" x14ac:dyDescent="0.3">
      <c r="A62" s="255" t="str">
        <f>'Vue générale'!A80</f>
        <v>Planification (Gantt)</v>
      </c>
      <c r="B62" s="266" t="s">
        <v>331</v>
      </c>
      <c r="E62" s="254"/>
      <c r="F62" s="254"/>
    </row>
    <row r="63" spans="1:6" s="253" customFormat="1" ht="28.2" x14ac:dyDescent="0.3">
      <c r="A63" s="250" t="s">
        <v>332</v>
      </c>
      <c r="B63" s="267"/>
    </row>
    <row r="64" spans="1:6" s="253" customFormat="1" ht="18" customHeight="1" x14ac:dyDescent="0.3">
      <c r="A64" s="268" t="s">
        <v>333</v>
      </c>
      <c r="B64" s="263" t="s">
        <v>334</v>
      </c>
      <c r="D64" s="260"/>
    </row>
    <row r="65" spans="1:6" s="253" customFormat="1" x14ac:dyDescent="0.3">
      <c r="A65" s="268" t="s">
        <v>337</v>
      </c>
      <c r="B65" s="263" t="s">
        <v>338</v>
      </c>
    </row>
    <row r="66" spans="1:6" s="270" customFormat="1" x14ac:dyDescent="0.3">
      <c r="A66" s="269"/>
      <c r="B66" s="267"/>
      <c r="E66" s="271"/>
      <c r="F66" s="271"/>
    </row>
    <row r="67" spans="1:6" s="270" customFormat="1" ht="30" customHeight="1" x14ac:dyDescent="0.3">
      <c r="A67" s="250" t="s">
        <v>339</v>
      </c>
      <c r="B67" s="251"/>
    </row>
    <row r="68" spans="1:6" s="253" customFormat="1" ht="34.5" customHeight="1" x14ac:dyDescent="0.3">
      <c r="A68" s="272" t="s">
        <v>340</v>
      </c>
      <c r="B68" s="273" t="s">
        <v>341</v>
      </c>
    </row>
    <row r="69" spans="1:6" s="253" customFormat="1" x14ac:dyDescent="0.3">
      <c r="A69" s="274" t="s">
        <v>343</v>
      </c>
      <c r="B69" s="273" t="s">
        <v>344</v>
      </c>
    </row>
    <row r="70" spans="1:6" x14ac:dyDescent="0.3">
      <c r="A70" s="275" t="s">
        <v>347</v>
      </c>
      <c r="B70" s="273" t="s">
        <v>348</v>
      </c>
    </row>
    <row r="71" spans="1:6" ht="22.5" customHeight="1" x14ac:dyDescent="0.3">
      <c r="A71" s="276" t="s">
        <v>349</v>
      </c>
      <c r="B71" s="277" t="s">
        <v>350</v>
      </c>
    </row>
    <row r="72" spans="1:6" s="278" customFormat="1" ht="22.5" customHeight="1" x14ac:dyDescent="0.3">
      <c r="A72" s="269"/>
      <c r="B72" s="269"/>
      <c r="C72" s="269"/>
    </row>
    <row r="73" spans="1:6" ht="22.8" x14ac:dyDescent="0.3">
      <c r="A73" s="279" t="s">
        <v>351</v>
      </c>
      <c r="B73" s="280"/>
      <c r="C73" s="280"/>
    </row>
    <row r="74" spans="1:6" x14ac:dyDescent="0.3">
      <c r="A74" s="281" t="s">
        <v>365</v>
      </c>
      <c r="B74" s="281"/>
      <c r="C74" s="281"/>
    </row>
    <row r="75" spans="1:6" x14ac:dyDescent="0.3">
      <c r="A75" s="282" t="s">
        <v>352</v>
      </c>
      <c r="B75" s="282"/>
      <c r="C75" s="281"/>
    </row>
    <row r="76" spans="1:6" ht="18" x14ac:dyDescent="0.3">
      <c r="A76" s="281" t="s">
        <v>353</v>
      </c>
      <c r="B76" s="281"/>
      <c r="C76" s="281"/>
      <c r="D76" s="260"/>
    </row>
    <row r="77" spans="1:6" ht="48" customHeight="1" x14ac:dyDescent="0.3">
      <c r="A77" s="283" t="s">
        <v>366</v>
      </c>
      <c r="B77" s="283"/>
      <c r="C77" s="283"/>
    </row>
    <row r="78" spans="1:6" x14ac:dyDescent="0.3">
      <c r="A78" s="284" t="s">
        <v>355</v>
      </c>
      <c r="B78" s="285"/>
      <c r="C78" s="285"/>
      <c r="D78" s="285"/>
      <c r="E78" s="285"/>
      <c r="F78" s="285"/>
    </row>
  </sheetData>
  <hyperlinks>
    <hyperlink ref="A70" location="Menu_jeu" tooltip="Votre récompense..." display="Jeu (autorisé après avoir tout lu !)…………….."/>
    <hyperlink ref="A4" location="'Domaines d''activité'!A2" tooltip="Décrire sa stratégie actuelle" display="Domaine d'activité"/>
    <hyperlink ref="A68" location="Biblio!A1" tooltip="Ce qu'il faut avoir lu ou écouter, aller voir absolument les liens vidéo" display="Bibliographie…………………………………….."/>
    <hyperlink ref="A65" location="'Suivi processus innovation'!B7" tooltip="et la piloter...." display="Suivi processus innovation……………………."/>
    <hyperlink ref="A74" location="'Liste entreprise'!A2" tooltip="Liste de tout ceux à qui ce fichier a été offert" display="Liste entreprise et Partage d'expériences……"/>
    <hyperlink ref="A76" location="'suivi Historique'!A2" tooltip="Le Quand ? et le Quoi ? des évolutions" display="Historique des évolutions………………………."/>
    <hyperlink ref="A69" location="Menu_innover" display="Menu_innover"/>
    <hyperlink ref="A1" location="Menu!A2" display="En 1 phrase…"/>
    <hyperlink ref="C1" location="Mindmapping!A1" display="Mind mapping"/>
    <hyperlink ref="A25:B25" location="'Recherche clients'!R6" tooltip="Ici une aide pour choisir ses canaux de communication ou méthode de prospection" display="Accéder à ses clients…………….."/>
    <hyperlink ref="A15:B15" location="Prévituition!A2" tooltip="Prévision + Intuition" display="Prévituition…………………………………."/>
    <hyperlink ref="D1" location="Intro!A2" display="Intro"/>
    <hyperlink ref="A74:B74" location="'Liste entreprise'!A4" tooltip="Liste de tout ceux à qui ce fichier a été offert" display="Liste des destinataires"/>
    <hyperlink ref="A14:B14" location="Pareto!A2" tooltip="Distinguez l'essentiel de l'accessoire !" display="Loi de Pareto………………………………"/>
    <hyperlink ref="A29:B29" location="'Annexe Capacité Commerciale'!C2" tooltip="Estimation des ressources nécessaires pour pérenniser son CA  à partir de l'outil précédent" display="Estimation des ressources nécessaires"/>
    <hyperlink ref="A43:B43" location="'Schéma processus commercial'!R2" tooltip="Une approche unique et originale pour représenter un processus en dynamique : ici, le processus commercial" display="Schéma processus commercial………."/>
    <hyperlink ref="A59:B59" location="'Management des connaissances'!A2" tooltip="Pas de Management de projet sans Management des connaissances !" display="Management des connaissances (KM)….."/>
    <hyperlink ref="A61:B61" location="Choisir!A2" tooltip="Une méthode pour choisir entre plusieurs projets, activités, devis, etc." display="Analyser et choisir une solution…………….."/>
    <hyperlink ref="A13:B13" location="'Finances et trésorerie'!A2" tooltip="Les fondamentaux de la gestion financière" display="Analyse Financière et trésorerie…………"/>
    <hyperlink ref="A23:B23" location="'Traiter les objections'!A2" tooltip="Il faut également pouvoir se parer à tous les imprévus !" display="Traiter les objections………………………"/>
    <hyperlink ref="A51:B51" location="ABELL!B2" tooltip="Une méthode rapide et sympa pour'étendre sa gamme d'offre actuelle à partir de son offre existante" display="Matrice d'ABELL……………………………"/>
    <hyperlink ref="A69:B69" location="'Trucs et astuces Excel'!A2" display="Trucs et astuces Excel……………………………………………………"/>
    <hyperlink ref="A21:B21" location="'Clés différenciations'!A1" display="Piste de différenciation"/>
    <hyperlink ref="A22:B22" location="'Pitch elevator'!A2" display="Elevator Pitch"/>
    <hyperlink ref="A55:B55" location="'Value Proposition'!A2" display="Value Proposition Canvas"/>
    <hyperlink ref="A71" location="Menu!A193" display="Au secours !"/>
    <hyperlink ref="A64:B64" location="'Schéma processus innovation'!A2" display="Schéma processus innovation"/>
    <hyperlink ref="A68:B68" location="Biblio!A2" tooltip="Ce qu'il faut avoir lu ou écouter, aller voir absolument les liens vidéo" display="Bibliographie, vidéo conférence"/>
    <hyperlink ref="A10:B10" location="SWOT!A2" tooltip="Réfléchir sur le développement de ses activités" display="Analyse SWOT"/>
    <hyperlink ref="A75" location="Encouragements!A1" display="Encouragements"/>
    <hyperlink ref="A9:B9" location="Veille!A2" tooltip="Le minimum syndical pour organiser une veille" display="Veille"/>
    <hyperlink ref="A5:A14" location="'Domaines d''activité'!A2" tooltip="Décrire sa stratégie actuelle" display="Domaine d'activité"/>
    <hyperlink ref="A15" location="'Domaines d''activité'!A2" tooltip="Décrire sa stratégie actuelle" display="Domaine d'activité"/>
    <hyperlink ref="A26" location="'Domaines d''activité'!A2" tooltip="Décrire sa stratégie actuelle" display="Domaine d'activité"/>
    <hyperlink ref="A37" location="'Domaines d''activité'!A2" tooltip="Décrire sa stratégie actuelle" display="Domaine d'activité"/>
    <hyperlink ref="A48" location="'Domaines d''activité'!A2" tooltip="Décrire sa stratégie actuelle" display="Domaine d'activité"/>
    <hyperlink ref="A59" location="Veille!A2" tooltip="Le minimum syndical pour organiser une veille" display="Veille"/>
    <hyperlink ref="A25" location="Pareto!A2" tooltip="Distinguez l'essentiel de l'accessoire !" display="Loi de Pareto………………………………"/>
    <hyperlink ref="A36" location="Pareto!A2" tooltip="Distinguez l'essentiel de l'accessoire !" display="Loi de Pareto………………………………"/>
    <hyperlink ref="A47" location="Pareto!A2" tooltip="Distinguez l'essentiel de l'accessoire !" display="Loi de Pareto………………………………"/>
    <hyperlink ref="A58" location="Pareto!A2" tooltip="Distinguez l'essentiel de l'accessoire !" display="Loi de Pareto………………………………"/>
    <hyperlink ref="A24" location="'Finances et trésorerie'!A2" tooltip="Les fondamentaux de la gestion financière" display="Analyse Financière et trésorerie…………"/>
    <hyperlink ref="A35" location="'Finances et trésorerie'!A2" tooltip="Les fondamentaux de la gestion financière" display="Analyse Financière et trésorerie…………"/>
    <hyperlink ref="A46" location="'Finances et trésorerie'!A2" tooltip="Les fondamentaux de la gestion financière" display="Analyse Financière et trésorerie…………"/>
    <hyperlink ref="A57" location="'Finances et trésorerie'!A2" tooltip="Les fondamentaux de la gestion financière" display="Analyse Financière et trésorerie…………"/>
    <hyperlink ref="A21" location="SWOT!A2" tooltip="Réfléchir sur le développement de ses activités" display="Analyse SWOT"/>
    <hyperlink ref="A32" location="SWOT!A2" tooltip="Réfléchir sur le développement de ses activités" display="Analyse SWOT"/>
    <hyperlink ref="A43" location="SWOT!A2" tooltip="Réfléchir sur le développement de ses activités" display="Analyse SWOT"/>
    <hyperlink ref="A54" location="SWOT!A2" tooltip="Réfléchir sur le développement de ses activités" display="Analyse SWOT"/>
    <hyperlink ref="A20" location="Veille!A2" tooltip="Le minimum syndical pour organiser une veille" display="Veille"/>
    <hyperlink ref="A31" location="Veille!A2" tooltip="Le minimum syndical pour organiser une veille" display="Veille"/>
    <hyperlink ref="A42" location="Veille!A2" tooltip="Le minimum syndical pour organiser une veille" display="Veille"/>
    <hyperlink ref="A53" location="Veille!A2" tooltip="Le minimum syndical pour organiser une veille" display="Veille"/>
    <hyperlink ref="A16:A25" location="'Domaines d''activité'!A2" tooltip="Décrire sa stratégie actuelle" display="Domaine d'activité"/>
    <hyperlink ref="A27:A36" location="'Domaines d''activité'!A2" tooltip="Décrire sa stratégie actuelle" display="Domaine d'activité"/>
    <hyperlink ref="A38:A47" location="'Domaines d''activité'!A2" tooltip="Décrire sa stratégie actuelle" display="Domaine d'activité"/>
    <hyperlink ref="A49:A58" location="'Domaines d''activité'!A2" tooltip="Décrire sa stratégie actuelle" display="Domaine d'activité"/>
    <hyperlink ref="A60:A62" location="'Domaines d''activité'!A2" tooltip="Décrire sa stratégie actuelle" display="Domaine d'activité"/>
  </hyperlinks>
  <printOptions horizontalCentered="1"/>
  <pageMargins left="0.27559055118110237" right="0.23622047244094491" top="0.39370078740157483" bottom="0.74803149606299213" header="0.31496062992125984" footer="0.31496062992125984"/>
  <pageSetup paperSize="9" scale="5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2:J81"/>
  <sheetViews>
    <sheetView showGridLines="0" tabSelected="1" zoomScale="85" zoomScaleNormal="85" workbookViewId="0">
      <pane ySplit="1" topLeftCell="A2" activePane="bottomLeft" state="frozenSplit"/>
      <selection activeCell="C1" sqref="C1"/>
      <selection pane="bottomLeft" activeCell="B8" sqref="B8:J8"/>
    </sheetView>
  </sheetViews>
  <sheetFormatPr baseColWidth="10" defaultColWidth="12.69921875" defaultRowHeight="15.6" x14ac:dyDescent="0.3"/>
  <cols>
    <col min="1" max="1" width="14.69921875" style="286" customWidth="1"/>
    <col min="2" max="2" width="15.69921875" style="286" customWidth="1"/>
    <col min="3" max="7" width="14.69921875" style="286" customWidth="1"/>
    <col min="8" max="8" width="15.19921875" style="286" customWidth="1"/>
    <col min="9" max="9" width="14.69921875" style="286" customWidth="1"/>
    <col min="10" max="16384" width="12.69921875" style="286"/>
  </cols>
  <sheetData>
    <row r="2" spans="1:10" ht="20.25" customHeight="1" x14ac:dyDescent="0.3">
      <c r="A2" s="287" t="s">
        <v>367</v>
      </c>
      <c r="D2" s="288"/>
      <c r="E2" s="288"/>
      <c r="F2" s="288"/>
      <c r="G2" s="288"/>
      <c r="H2" s="288"/>
    </row>
    <row r="3" spans="1:10" ht="18" x14ac:dyDescent="0.3">
      <c r="A3" s="53"/>
    </row>
    <row r="4" spans="1:10" ht="25.8" x14ac:dyDescent="0.3">
      <c r="A4" s="456" t="s">
        <v>190</v>
      </c>
      <c r="B4" s="456"/>
      <c r="C4" s="456"/>
      <c r="D4" s="294"/>
      <c r="E4" s="294"/>
      <c r="F4" s="294"/>
      <c r="G4" s="294"/>
      <c r="H4" s="294"/>
    </row>
    <row r="5" spans="1:10" ht="18" x14ac:dyDescent="0.3">
      <c r="B5" s="57" t="s">
        <v>9</v>
      </c>
    </row>
    <row r="6" spans="1:10" ht="15.6" customHeight="1" x14ac:dyDescent="0.3">
      <c r="B6" s="451" t="s">
        <v>368</v>
      </c>
      <c r="C6" s="451"/>
      <c r="D6" s="451"/>
      <c r="E6" s="451"/>
      <c r="F6" s="451"/>
      <c r="G6" s="451"/>
      <c r="H6" s="451"/>
      <c r="I6" s="451"/>
      <c r="J6" s="451"/>
    </row>
    <row r="7" spans="1:10" ht="18.75" customHeight="1" x14ac:dyDescent="0.3">
      <c r="B7" s="451" t="s">
        <v>369</v>
      </c>
      <c r="C7" s="451"/>
      <c r="D7" s="451"/>
      <c r="E7" s="451"/>
      <c r="F7" s="451"/>
      <c r="G7" s="451"/>
      <c r="H7" s="451"/>
      <c r="I7" s="451"/>
      <c r="J7" s="451"/>
    </row>
    <row r="8" spans="1:10" ht="32.25" customHeight="1" x14ac:dyDescent="0.3">
      <c r="B8" s="451" t="s">
        <v>370</v>
      </c>
      <c r="C8" s="451"/>
      <c r="D8" s="451"/>
      <c r="E8" s="451"/>
      <c r="F8" s="451"/>
      <c r="G8" s="451"/>
      <c r="H8" s="451"/>
      <c r="I8" s="451"/>
      <c r="J8" s="451"/>
    </row>
    <row r="9" spans="1:10" x14ac:dyDescent="0.3">
      <c r="B9" s="288"/>
      <c r="C9" s="288"/>
      <c r="D9" s="288"/>
      <c r="E9" s="288"/>
      <c r="F9" s="288"/>
      <c r="G9" s="288"/>
      <c r="H9" s="288"/>
      <c r="I9" s="288"/>
      <c r="J9" s="288"/>
    </row>
    <row r="10" spans="1:10" ht="18" x14ac:dyDescent="0.3">
      <c r="B10" s="57" t="s">
        <v>371</v>
      </c>
      <c r="C10" s="57"/>
      <c r="D10" s="57"/>
      <c r="E10" s="53"/>
      <c r="F10" s="53"/>
      <c r="G10" s="53"/>
      <c r="H10" s="53"/>
    </row>
    <row r="11" spans="1:10" ht="18" x14ac:dyDescent="0.3">
      <c r="B11" s="291" t="s">
        <v>372</v>
      </c>
      <c r="C11" s="53"/>
      <c r="D11" s="53"/>
      <c r="E11" s="53"/>
      <c r="F11" s="53"/>
      <c r="G11" s="53"/>
      <c r="H11" s="53"/>
    </row>
    <row r="12" spans="1:10" ht="15.6" customHeight="1" x14ac:dyDescent="0.3">
      <c r="B12" s="451" t="s">
        <v>373</v>
      </c>
      <c r="C12" s="451"/>
      <c r="D12" s="451"/>
      <c r="E12" s="451"/>
      <c r="F12" s="451"/>
      <c r="G12" s="451"/>
      <c r="H12" s="451"/>
      <c r="I12" s="451"/>
      <c r="J12" s="451"/>
    </row>
    <row r="13" spans="1:10" x14ac:dyDescent="0.3">
      <c r="B13" s="293" t="s">
        <v>374</v>
      </c>
      <c r="C13" s="288"/>
      <c r="D13" s="288"/>
      <c r="E13" s="288"/>
      <c r="F13" s="288"/>
      <c r="G13" s="288"/>
      <c r="H13" s="288"/>
      <c r="I13" s="288"/>
      <c r="J13" s="288"/>
    </row>
    <row r="14" spans="1:10" ht="15.6" customHeight="1" x14ac:dyDescent="0.3">
      <c r="B14" s="455" t="s">
        <v>375</v>
      </c>
      <c r="C14" s="455"/>
      <c r="D14" s="455"/>
      <c r="E14" s="455"/>
      <c r="F14" s="455"/>
      <c r="G14" s="455"/>
      <c r="H14" s="455"/>
      <c r="I14" s="455"/>
      <c r="J14" s="455"/>
    </row>
    <row r="15" spans="1:10" ht="17.25" customHeight="1" x14ac:dyDescent="0.3">
      <c r="B15" s="455" t="s">
        <v>376</v>
      </c>
      <c r="C15" s="455"/>
      <c r="D15" s="455"/>
      <c r="E15" s="455"/>
      <c r="F15" s="455"/>
      <c r="G15" s="455"/>
      <c r="H15" s="455"/>
      <c r="I15" s="455"/>
      <c r="J15" s="455"/>
    </row>
    <row r="16" spans="1:10" ht="15.75" customHeight="1" x14ac:dyDescent="0.3">
      <c r="B16" s="455" t="s">
        <v>377</v>
      </c>
      <c r="C16" s="455"/>
      <c r="D16" s="455"/>
      <c r="E16" s="455"/>
      <c r="F16" s="455"/>
      <c r="G16" s="455"/>
      <c r="H16" s="455"/>
      <c r="I16" s="455"/>
      <c r="J16" s="455"/>
    </row>
    <row r="17" spans="2:10" ht="15.6" customHeight="1" x14ac:dyDescent="0.3">
      <c r="B17" s="455" t="s">
        <v>378</v>
      </c>
      <c r="C17" s="455"/>
      <c r="D17" s="455"/>
      <c r="E17" s="455"/>
      <c r="F17" s="455"/>
      <c r="G17" s="455"/>
      <c r="H17" s="455"/>
      <c r="I17" s="455"/>
      <c r="J17" s="455"/>
    </row>
    <row r="18" spans="2:10" ht="15.6" customHeight="1" x14ac:dyDescent="0.3">
      <c r="B18" s="455" t="s">
        <v>379</v>
      </c>
      <c r="C18" s="455"/>
      <c r="D18" s="455"/>
      <c r="E18" s="455"/>
      <c r="F18" s="455"/>
      <c r="G18" s="455"/>
      <c r="H18" s="455"/>
      <c r="I18" s="455"/>
      <c r="J18" s="455"/>
    </row>
    <row r="19" spans="2:10" ht="30" customHeight="1" x14ac:dyDescent="0.3">
      <c r="B19" s="455" t="s">
        <v>380</v>
      </c>
      <c r="C19" s="455"/>
      <c r="D19" s="455"/>
      <c r="E19" s="455"/>
      <c r="F19" s="455"/>
      <c r="G19" s="455"/>
      <c r="H19" s="455"/>
      <c r="I19" s="455"/>
      <c r="J19" s="455"/>
    </row>
    <row r="20" spans="2:10" ht="15.6" customHeight="1" x14ac:dyDescent="0.3">
      <c r="B20" s="455" t="s">
        <v>381</v>
      </c>
      <c r="C20" s="455"/>
      <c r="D20" s="455"/>
      <c r="E20" s="455"/>
      <c r="F20" s="455"/>
      <c r="G20" s="455"/>
      <c r="H20" s="455"/>
      <c r="I20" s="455"/>
      <c r="J20" s="455"/>
    </row>
    <row r="21" spans="2:10" x14ac:dyDescent="0.3">
      <c r="B21" s="295"/>
      <c r="C21" s="295"/>
      <c r="D21" s="295"/>
      <c r="E21" s="295"/>
      <c r="F21" s="295"/>
      <c r="G21" s="295"/>
      <c r="H21" s="295"/>
      <c r="I21" s="295"/>
      <c r="J21" s="295"/>
    </row>
    <row r="22" spans="2:10" x14ac:dyDescent="0.3">
      <c r="B22" s="292" t="s">
        <v>382</v>
      </c>
      <c r="C22" s="295"/>
      <c r="D22" s="295"/>
      <c r="E22" s="295"/>
      <c r="F22" s="295"/>
      <c r="G22" s="295"/>
      <c r="H22" s="295"/>
      <c r="I22" s="295"/>
      <c r="J22" s="295"/>
    </row>
    <row r="23" spans="2:10" ht="21" customHeight="1" x14ac:dyDescent="0.3">
      <c r="B23" s="451" t="s">
        <v>383</v>
      </c>
      <c r="C23" s="451"/>
      <c r="D23" s="451"/>
      <c r="E23" s="451"/>
      <c r="F23" s="451"/>
      <c r="G23" s="451"/>
      <c r="H23" s="451"/>
      <c r="I23" s="451"/>
      <c r="J23" s="451"/>
    </row>
    <row r="24" spans="2:10" x14ac:dyDescent="0.3">
      <c r="B24" s="296" t="s">
        <v>384</v>
      </c>
      <c r="C24" s="288"/>
      <c r="D24" s="288"/>
      <c r="E24" s="288"/>
      <c r="F24" s="288"/>
      <c r="G24" s="288"/>
      <c r="H24" s="288"/>
      <c r="I24" s="288"/>
      <c r="J24" s="288"/>
    </row>
    <row r="25" spans="2:10" x14ac:dyDescent="0.3">
      <c r="B25" s="297" t="s">
        <v>385</v>
      </c>
      <c r="C25" s="288"/>
      <c r="D25" s="288"/>
      <c r="E25" s="288"/>
      <c r="F25" s="288"/>
      <c r="G25" s="288"/>
      <c r="H25" s="288"/>
      <c r="I25" s="288"/>
      <c r="J25" s="288"/>
    </row>
    <row r="26" spans="2:10" x14ac:dyDescent="0.3">
      <c r="B26" s="293"/>
      <c r="C26" s="288"/>
      <c r="D26" s="288"/>
      <c r="E26" s="288"/>
      <c r="F26" s="288"/>
      <c r="G26" s="288"/>
      <c r="H26" s="288"/>
      <c r="I26" s="288"/>
      <c r="J26" s="288"/>
    </row>
    <row r="27" spans="2:10" x14ac:dyDescent="0.3">
      <c r="B27" s="298" t="s">
        <v>386</v>
      </c>
      <c r="C27" s="293"/>
      <c r="D27" s="293"/>
      <c r="E27" s="293"/>
      <c r="F27" s="293"/>
      <c r="G27" s="293"/>
      <c r="H27" s="293"/>
      <c r="I27" s="293"/>
      <c r="J27" s="293"/>
    </row>
    <row r="28" spans="2:10" x14ac:dyDescent="0.3">
      <c r="B28" s="298" t="s">
        <v>387</v>
      </c>
      <c r="C28" s="293"/>
      <c r="D28" s="293"/>
      <c r="E28" s="293"/>
      <c r="F28" s="293"/>
      <c r="G28" s="293"/>
      <c r="H28" s="293"/>
      <c r="I28" s="293"/>
      <c r="J28" s="293"/>
    </row>
    <row r="29" spans="2:10" x14ac:dyDescent="0.3">
      <c r="B29" s="299" t="s">
        <v>388</v>
      </c>
      <c r="C29" s="297"/>
      <c r="D29" s="297"/>
      <c r="E29" s="297"/>
      <c r="F29" s="297"/>
      <c r="G29" s="297"/>
      <c r="H29" s="297"/>
      <c r="I29" s="297"/>
      <c r="J29" s="297"/>
    </row>
    <row r="30" spans="2:10" ht="15.6" customHeight="1" x14ac:dyDescent="0.3">
      <c r="B30" s="453" t="s">
        <v>389</v>
      </c>
      <c r="C30" s="453"/>
      <c r="D30" s="453"/>
      <c r="E30" s="453"/>
      <c r="F30" s="453"/>
      <c r="G30" s="453"/>
      <c r="H30" s="453"/>
      <c r="I30" s="453"/>
      <c r="J30" s="453"/>
    </row>
    <row r="31" spans="2:10" x14ac:dyDescent="0.3">
      <c r="B31" s="300" t="s">
        <v>390</v>
      </c>
      <c r="C31" s="288"/>
      <c r="D31" s="288"/>
      <c r="E31" s="288"/>
      <c r="F31" s="288"/>
      <c r="G31" s="288"/>
      <c r="H31" s="288"/>
      <c r="I31" s="288"/>
      <c r="J31" s="288"/>
    </row>
    <row r="32" spans="2:10" x14ac:dyDescent="0.3">
      <c r="B32" s="301" t="s">
        <v>391</v>
      </c>
      <c r="C32" s="288"/>
      <c r="D32" s="288"/>
      <c r="E32" s="288"/>
      <c r="F32" s="288"/>
      <c r="G32" s="288"/>
      <c r="H32" s="288"/>
      <c r="I32" s="288"/>
      <c r="J32" s="288"/>
    </row>
    <row r="33" spans="2:10" x14ac:dyDescent="0.3">
      <c r="B33" s="301" t="s">
        <v>392</v>
      </c>
      <c r="C33" s="288"/>
      <c r="D33" s="288"/>
      <c r="E33" s="288"/>
      <c r="F33" s="288"/>
      <c r="G33" s="288"/>
      <c r="H33" s="288"/>
      <c r="I33" s="288"/>
      <c r="J33" s="288"/>
    </row>
    <row r="34" spans="2:10" x14ac:dyDescent="0.3">
      <c r="C34" s="293"/>
      <c r="D34" s="293"/>
      <c r="E34" s="293"/>
      <c r="F34" s="293"/>
      <c r="G34" s="293"/>
      <c r="H34" s="293"/>
      <c r="I34" s="293"/>
      <c r="J34" s="293"/>
    </row>
    <row r="35" spans="2:10" x14ac:dyDescent="0.3">
      <c r="B35" s="298" t="s">
        <v>393</v>
      </c>
      <c r="C35" s="293"/>
      <c r="D35" s="293"/>
      <c r="E35" s="293"/>
      <c r="F35" s="293"/>
      <c r="G35" s="293"/>
      <c r="H35" s="293"/>
      <c r="I35" s="293"/>
      <c r="J35" s="293"/>
    </row>
    <row r="36" spans="2:10" x14ac:dyDescent="0.3">
      <c r="B36" s="298" t="s">
        <v>387</v>
      </c>
      <c r="C36" s="293"/>
      <c r="D36" s="293"/>
      <c r="E36" s="293"/>
      <c r="F36" s="293"/>
      <c r="G36" s="293"/>
      <c r="H36" s="293"/>
      <c r="I36" s="293"/>
      <c r="J36" s="293"/>
    </row>
    <row r="37" spans="2:10" ht="16.5" customHeight="1" x14ac:dyDescent="0.3">
      <c r="B37" s="453" t="s">
        <v>394</v>
      </c>
      <c r="C37" s="453"/>
      <c r="D37" s="453"/>
      <c r="E37" s="453"/>
      <c r="F37" s="453"/>
      <c r="G37" s="453"/>
      <c r="H37" s="453"/>
      <c r="I37" s="453"/>
      <c r="J37" s="453"/>
    </row>
    <row r="38" spans="2:10" ht="15.6" customHeight="1" x14ac:dyDescent="0.3">
      <c r="B38" s="453" t="s">
        <v>395</v>
      </c>
      <c r="C38" s="453"/>
      <c r="D38" s="453"/>
      <c r="E38" s="453"/>
      <c r="F38" s="453"/>
      <c r="G38" s="453"/>
      <c r="H38" s="453"/>
      <c r="I38" s="453"/>
      <c r="J38" s="453"/>
    </row>
    <row r="39" spans="2:10" x14ac:dyDescent="0.3">
      <c r="B39" s="300" t="s">
        <v>390</v>
      </c>
      <c r="C39" s="288"/>
      <c r="D39" s="288"/>
      <c r="E39" s="288"/>
      <c r="F39" s="288"/>
      <c r="G39" s="288"/>
      <c r="H39" s="288"/>
      <c r="I39" s="288"/>
      <c r="J39" s="288"/>
    </row>
    <row r="40" spans="2:10" x14ac:dyDescent="0.3">
      <c r="B40" s="301" t="s">
        <v>396</v>
      </c>
      <c r="C40" s="288"/>
      <c r="D40" s="288"/>
      <c r="E40" s="288"/>
      <c r="F40" s="288"/>
      <c r="G40" s="288"/>
      <c r="H40" s="288"/>
      <c r="I40" s="288"/>
      <c r="J40" s="288"/>
    </row>
    <row r="41" spans="2:10" x14ac:dyDescent="0.3">
      <c r="B41" s="299" t="s">
        <v>397</v>
      </c>
      <c r="C41" s="288"/>
      <c r="D41" s="288"/>
      <c r="E41" s="288"/>
      <c r="F41" s="288"/>
      <c r="G41" s="288"/>
      <c r="H41" s="288"/>
      <c r="I41" s="288"/>
      <c r="J41" s="288"/>
    </row>
    <row r="42" spans="2:10" x14ac:dyDescent="0.3">
      <c r="B42" s="299"/>
      <c r="C42" s="288"/>
      <c r="D42" s="288"/>
      <c r="E42" s="288"/>
      <c r="F42" s="288"/>
      <c r="G42" s="288"/>
      <c r="H42" s="288"/>
      <c r="I42" s="288"/>
      <c r="J42" s="288"/>
    </row>
    <row r="43" spans="2:10" x14ac:dyDescent="0.3">
      <c r="B43" s="292" t="s">
        <v>398</v>
      </c>
      <c r="C43" s="288"/>
      <c r="D43" s="288"/>
      <c r="E43" s="288"/>
      <c r="F43" s="288"/>
      <c r="G43" s="288"/>
      <c r="H43" s="288"/>
      <c r="I43" s="288"/>
      <c r="J43" s="288"/>
    </row>
    <row r="44" spans="2:10" x14ac:dyDescent="0.3">
      <c r="B44" s="302" t="s">
        <v>399</v>
      </c>
      <c r="C44" s="288"/>
      <c r="D44" s="288"/>
      <c r="E44" s="288"/>
      <c r="F44" s="288"/>
      <c r="G44" s="288"/>
      <c r="H44" s="288"/>
      <c r="I44" s="288"/>
      <c r="J44" s="288"/>
    </row>
    <row r="45" spans="2:10" ht="21" customHeight="1" x14ac:dyDescent="0.3">
      <c r="B45" s="452" t="s">
        <v>400</v>
      </c>
      <c r="C45" s="452"/>
      <c r="D45" s="452"/>
      <c r="E45" s="452"/>
      <c r="F45" s="452"/>
      <c r="G45" s="452"/>
      <c r="H45" s="452"/>
      <c r="I45" s="452"/>
      <c r="J45" s="452"/>
    </row>
    <row r="46" spans="2:10" ht="34.5" customHeight="1" x14ac:dyDescent="0.3">
      <c r="B46" s="454" t="s">
        <v>401</v>
      </c>
      <c r="C46" s="454"/>
      <c r="D46" s="454"/>
      <c r="E46" s="454"/>
      <c r="F46" s="454"/>
      <c r="G46" s="454"/>
      <c r="H46" s="454"/>
      <c r="I46" s="454"/>
      <c r="J46" s="454"/>
    </row>
    <row r="47" spans="2:10" x14ac:dyDescent="0.3">
      <c r="B47" s="297" t="s">
        <v>402</v>
      </c>
      <c r="C47" s="297"/>
      <c r="D47" s="297"/>
      <c r="E47" s="297"/>
      <c r="F47" s="297"/>
      <c r="G47" s="297"/>
      <c r="H47" s="297"/>
      <c r="I47" s="297"/>
      <c r="J47" s="297"/>
    </row>
    <row r="48" spans="2:10" x14ac:dyDescent="0.3">
      <c r="B48" s="302" t="s">
        <v>403</v>
      </c>
      <c r="C48" s="297"/>
      <c r="D48" s="297"/>
      <c r="E48" s="297"/>
      <c r="F48" s="297"/>
      <c r="G48" s="297"/>
      <c r="H48" s="297"/>
      <c r="I48" s="297"/>
      <c r="J48" s="297"/>
    </row>
    <row r="49" spans="2:10" x14ac:dyDescent="0.3">
      <c r="B49" s="297" t="s">
        <v>404</v>
      </c>
      <c r="C49" s="297"/>
      <c r="D49" s="297"/>
      <c r="E49" s="297"/>
      <c r="F49" s="297"/>
      <c r="G49" s="297"/>
      <c r="H49" s="297"/>
      <c r="I49" s="297"/>
      <c r="J49" s="297"/>
    </row>
    <row r="50" spans="2:10" x14ac:dyDescent="0.3">
      <c r="C50" s="293"/>
      <c r="D50" s="293"/>
      <c r="E50" s="293"/>
      <c r="F50" s="293"/>
      <c r="G50" s="293"/>
      <c r="H50" s="293"/>
      <c r="I50" s="293"/>
      <c r="J50" s="293"/>
    </row>
    <row r="51" spans="2:10" ht="18" x14ac:dyDescent="0.3">
      <c r="B51" s="57" t="s">
        <v>405</v>
      </c>
      <c r="C51" s="53"/>
      <c r="D51" s="53"/>
      <c r="E51" s="53"/>
      <c r="F51" s="53"/>
      <c r="G51" s="53"/>
      <c r="H51" s="53"/>
    </row>
    <row r="52" spans="2:10" x14ac:dyDescent="0.3">
      <c r="B52" s="293" t="s">
        <v>406</v>
      </c>
      <c r="C52" s="288"/>
      <c r="D52" s="288"/>
      <c r="E52" s="288"/>
      <c r="F52" s="288"/>
      <c r="G52" s="288"/>
      <c r="H52" s="288"/>
    </row>
    <row r="53" spans="2:10" x14ac:dyDescent="0.3">
      <c r="B53" s="293" t="s">
        <v>407</v>
      </c>
      <c r="C53" s="288"/>
      <c r="D53" s="288"/>
      <c r="E53" s="288"/>
      <c r="F53" s="288"/>
      <c r="G53" s="288"/>
      <c r="H53" s="288"/>
    </row>
    <row r="54" spans="2:10" x14ac:dyDescent="0.3">
      <c r="B54" s="293" t="s">
        <v>408</v>
      </c>
      <c r="C54" s="288"/>
      <c r="D54" s="288"/>
      <c r="E54" s="288"/>
      <c r="F54" s="288"/>
      <c r="G54" s="288"/>
      <c r="H54" s="288"/>
    </row>
    <row r="55" spans="2:10" x14ac:dyDescent="0.3">
      <c r="B55" s="451" t="s">
        <v>409</v>
      </c>
      <c r="C55" s="451"/>
      <c r="D55" s="451"/>
      <c r="E55" s="451"/>
      <c r="F55" s="451"/>
      <c r="G55" s="451"/>
      <c r="H55" s="451"/>
      <c r="I55" s="451"/>
    </row>
    <row r="57" spans="2:10" ht="18" x14ac:dyDescent="0.3">
      <c r="B57" s="57" t="s">
        <v>410</v>
      </c>
      <c r="C57" s="290"/>
      <c r="D57" s="290"/>
      <c r="E57" s="290"/>
    </row>
    <row r="58" spans="2:10" ht="15.6" customHeight="1" x14ac:dyDescent="0.3">
      <c r="B58" s="451" t="s">
        <v>411</v>
      </c>
      <c r="C58" s="451"/>
      <c r="D58" s="451"/>
      <c r="E58" s="451"/>
      <c r="F58" s="451"/>
      <c r="G58" s="451"/>
      <c r="H58" s="451"/>
      <c r="I58" s="451"/>
      <c r="J58" s="451"/>
    </row>
    <row r="59" spans="2:10" ht="15.6" customHeight="1" x14ac:dyDescent="0.3">
      <c r="B59" s="451" t="s">
        <v>412</v>
      </c>
      <c r="C59" s="451"/>
      <c r="D59" s="451"/>
      <c r="E59" s="451"/>
      <c r="F59" s="451"/>
      <c r="G59" s="451"/>
      <c r="H59" s="451"/>
      <c r="I59" s="451"/>
      <c r="J59" s="451"/>
    </row>
    <row r="60" spans="2:10" ht="21.75" customHeight="1" x14ac:dyDescent="0.3">
      <c r="B60" s="293" t="s">
        <v>413</v>
      </c>
      <c r="C60" s="288"/>
      <c r="D60" s="288"/>
      <c r="E60" s="288"/>
      <c r="F60" s="288"/>
      <c r="G60" s="288"/>
      <c r="H60" s="288"/>
      <c r="I60" s="288"/>
      <c r="J60" s="288"/>
    </row>
    <row r="61" spans="2:10" x14ac:dyDescent="0.3">
      <c r="B61" s="293"/>
      <c r="C61" s="288"/>
      <c r="D61" s="288"/>
      <c r="E61" s="288"/>
      <c r="F61" s="288"/>
      <c r="G61" s="288"/>
      <c r="H61" s="288"/>
      <c r="I61" s="288"/>
      <c r="J61" s="288"/>
    </row>
    <row r="62" spans="2:10" x14ac:dyDescent="0.3">
      <c r="B62" s="298" t="s">
        <v>414</v>
      </c>
    </row>
    <row r="63" spans="2:10" x14ac:dyDescent="0.3">
      <c r="B63" s="289" t="s">
        <v>415</v>
      </c>
    </row>
    <row r="64" spans="2:10" x14ac:dyDescent="0.3">
      <c r="B64" s="289" t="s">
        <v>416</v>
      </c>
    </row>
    <row r="65" spans="2:8" x14ac:dyDescent="0.3">
      <c r="B65" s="298" t="s">
        <v>417</v>
      </c>
    </row>
    <row r="66" spans="2:8" ht="15" customHeight="1" x14ac:dyDescent="0.3">
      <c r="B66" s="289" t="s">
        <v>418</v>
      </c>
    </row>
    <row r="67" spans="2:8" x14ac:dyDescent="0.3">
      <c r="B67" s="289" t="s">
        <v>419</v>
      </c>
    </row>
    <row r="68" spans="2:8" ht="18" x14ac:dyDescent="0.3">
      <c r="B68" s="55" t="s">
        <v>420</v>
      </c>
    </row>
    <row r="69" spans="2:8" x14ac:dyDescent="0.3">
      <c r="B69" s="286" t="s">
        <v>421</v>
      </c>
      <c r="C69" s="303"/>
      <c r="D69" s="303"/>
      <c r="E69" s="303"/>
      <c r="F69" s="303"/>
      <c r="G69" s="303"/>
      <c r="H69" s="303"/>
    </row>
    <row r="70" spans="2:8" x14ac:dyDescent="0.3">
      <c r="B70" s="293" t="s">
        <v>168</v>
      </c>
      <c r="C70" s="288"/>
      <c r="D70" s="288"/>
      <c r="E70" s="288"/>
      <c r="F70" s="288"/>
      <c r="G70" s="288"/>
      <c r="H70" s="288"/>
    </row>
    <row r="71" spans="2:8" x14ac:dyDescent="0.3">
      <c r="B71" s="293" t="s">
        <v>422</v>
      </c>
      <c r="C71" s="288"/>
      <c r="D71" s="288"/>
      <c r="E71" s="288"/>
      <c r="F71" s="288"/>
      <c r="G71" s="288"/>
      <c r="H71" s="288"/>
    </row>
    <row r="72" spans="2:8" x14ac:dyDescent="0.3">
      <c r="B72" s="293" t="s">
        <v>423</v>
      </c>
      <c r="C72" s="288"/>
      <c r="D72" s="288"/>
      <c r="E72" s="288"/>
      <c r="F72" s="288"/>
      <c r="G72" s="288"/>
      <c r="H72" s="288"/>
    </row>
    <row r="73" spans="2:8" x14ac:dyDescent="0.3">
      <c r="B73" s="288"/>
      <c r="C73" s="288"/>
      <c r="D73" s="288"/>
      <c r="E73" s="288"/>
      <c r="F73" s="288"/>
      <c r="G73" s="288"/>
      <c r="H73" s="288"/>
    </row>
    <row r="74" spans="2:8" ht="18" x14ac:dyDescent="0.3">
      <c r="B74" s="304" t="s">
        <v>424</v>
      </c>
      <c r="C74" s="85"/>
      <c r="D74" s="288"/>
      <c r="E74" s="288"/>
      <c r="F74" s="288"/>
      <c r="G74" s="288"/>
      <c r="H74" s="288"/>
    </row>
    <row r="75" spans="2:8" x14ac:dyDescent="0.3">
      <c r="B75" s="305" t="s">
        <v>425</v>
      </c>
      <c r="C75" s="288"/>
      <c r="D75" s="288"/>
      <c r="E75" s="288"/>
      <c r="F75" s="288"/>
      <c r="G75" s="288"/>
      <c r="H75" s="288"/>
    </row>
    <row r="76" spans="2:8" x14ac:dyDescent="0.3">
      <c r="B76" s="293" t="s">
        <v>426</v>
      </c>
      <c r="C76" s="288"/>
      <c r="D76" s="288"/>
      <c r="E76" s="288"/>
      <c r="F76" s="288"/>
      <c r="G76" s="288"/>
      <c r="H76" s="288"/>
    </row>
    <row r="77" spans="2:8" x14ac:dyDescent="0.3">
      <c r="B77" s="293" t="s">
        <v>427</v>
      </c>
      <c r="C77" s="288"/>
      <c r="D77" s="288"/>
      <c r="E77" s="288"/>
      <c r="F77" s="288"/>
      <c r="G77" s="288"/>
      <c r="H77" s="288"/>
    </row>
    <row r="78" spans="2:8" x14ac:dyDescent="0.3">
      <c r="B78" s="293" t="s">
        <v>428</v>
      </c>
      <c r="C78" s="288"/>
      <c r="D78" s="288"/>
      <c r="E78" s="288"/>
      <c r="F78" s="288"/>
      <c r="G78" s="288"/>
      <c r="H78" s="288"/>
    </row>
    <row r="79" spans="2:8" x14ac:dyDescent="0.3">
      <c r="B79" s="305" t="s">
        <v>429</v>
      </c>
      <c r="C79" s="288"/>
      <c r="D79" s="288"/>
      <c r="E79" s="288"/>
      <c r="F79" s="288"/>
      <c r="G79" s="288"/>
      <c r="H79" s="288"/>
    </row>
    <row r="80" spans="2:8" x14ac:dyDescent="0.3">
      <c r="B80" s="293" t="s">
        <v>430</v>
      </c>
      <c r="C80" s="288"/>
      <c r="D80" s="288"/>
      <c r="E80" s="288"/>
      <c r="F80" s="288"/>
      <c r="G80" s="288"/>
      <c r="H80" s="288"/>
    </row>
    <row r="81" spans="2:8" x14ac:dyDescent="0.3">
      <c r="B81" s="305"/>
      <c r="C81" s="288"/>
      <c r="D81" s="288"/>
      <c r="E81" s="288"/>
      <c r="F81" s="288"/>
      <c r="G81" s="288"/>
      <c r="H81" s="288"/>
    </row>
  </sheetData>
  <mergeCells count="21">
    <mergeCell ref="A4:C4"/>
    <mergeCell ref="B16:J16"/>
    <mergeCell ref="B17:J17"/>
    <mergeCell ref="B18:J18"/>
    <mergeCell ref="B19:J19"/>
    <mergeCell ref="B20:J20"/>
    <mergeCell ref="B23:J23"/>
    <mergeCell ref="B6:J6"/>
    <mergeCell ref="B7:J7"/>
    <mergeCell ref="B8:J8"/>
    <mergeCell ref="B12:J12"/>
    <mergeCell ref="B14:J14"/>
    <mergeCell ref="B15:J15"/>
    <mergeCell ref="B58:J58"/>
    <mergeCell ref="B59:J59"/>
    <mergeCell ref="B30:J30"/>
    <mergeCell ref="B37:J37"/>
    <mergeCell ref="B38:J38"/>
    <mergeCell ref="B45:J45"/>
    <mergeCell ref="B46:J46"/>
    <mergeCell ref="B55:I55"/>
  </mergeCells>
  <hyperlinks>
    <hyperlink ref="A4" location="'Réseau relationnel'!A2" tooltip="Lien interne vers l'outil" display="Réseau relationnel"/>
    <hyperlink ref="B75" r:id="rId1"/>
    <hyperlink ref="B79" r:id="rId2"/>
  </hyperlinks>
  <pageMargins left="0.38" right="0.39" top="0.75" bottom="0.75" header="0.3" footer="0.3"/>
  <pageSetup paperSize="9" scale="47" fitToHeight="0" orientation="portrait" r:id="rId3"/>
  <rowBreaks count="1" manualBreakCount="1">
    <brk id="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BC1500"/>
  <sheetViews>
    <sheetView showGridLines="0" showZeros="0" topLeftCell="U1" zoomScale="60" zoomScaleNormal="60" workbookViewId="0">
      <pane ySplit="8" topLeftCell="A9" activePane="bottomLeft" state="frozenSplit"/>
      <selection activeCell="C1" sqref="C1"/>
      <selection pane="bottomLeft" activeCell="Z8" sqref="Z8"/>
    </sheetView>
  </sheetViews>
  <sheetFormatPr baseColWidth="10" defaultColWidth="12.69921875" defaultRowHeight="15.6" outlineLevelCol="1" x14ac:dyDescent="0.3"/>
  <cols>
    <col min="1" max="1" width="14.19921875" style="306" hidden="1" customWidth="1" outlineLevel="1"/>
    <col min="2" max="2" width="9.19921875" style="306" hidden="1" customWidth="1" outlineLevel="1"/>
    <col min="3" max="4" width="18.5" style="306" hidden="1" customWidth="1" outlineLevel="1"/>
    <col min="5" max="5" width="2.19921875" style="306" hidden="1" customWidth="1" outlineLevel="1"/>
    <col min="6" max="6" width="3.69921875" style="306" hidden="1" customWidth="1" outlineLevel="1"/>
    <col min="7" max="7" width="5.19921875" style="306" hidden="1" customWidth="1" outlineLevel="1"/>
    <col min="8" max="10" width="15.19921875" style="306" hidden="1" customWidth="1" outlineLevel="1"/>
    <col min="11" max="11" width="23.09765625" style="306" hidden="1" customWidth="1" outlineLevel="1"/>
    <col min="12" max="12" width="4" style="306" hidden="1" customWidth="1" outlineLevel="1"/>
    <col min="13" max="13" width="7.59765625" style="306" hidden="1" customWidth="1" outlineLevel="1"/>
    <col min="14" max="14" width="19.19921875" style="306" hidden="1" customWidth="1" outlineLevel="1"/>
    <col min="15" max="15" width="4.69921875" style="306" hidden="1" customWidth="1" outlineLevel="1"/>
    <col min="16" max="16" width="5.59765625" style="306" hidden="1" customWidth="1" outlineLevel="1"/>
    <col min="17" max="18" width="7.19921875" style="306" hidden="1" customWidth="1" outlineLevel="1"/>
    <col min="19" max="19" width="19.19921875" style="306" hidden="1" customWidth="1" outlineLevel="1"/>
    <col min="20" max="20" width="3.69921875" style="307" hidden="1" customWidth="1" outlineLevel="1"/>
    <col min="21" max="21" width="3.19921875" style="306" customWidth="1" collapsed="1"/>
    <col min="22" max="22" width="23.09765625" style="306" customWidth="1"/>
    <col min="23" max="23" width="29.19921875" style="306" bestFit="1" customWidth="1"/>
    <col min="24" max="24" width="20" style="306" bestFit="1" customWidth="1"/>
    <col min="25" max="25" width="21.8984375" style="306" bestFit="1" customWidth="1"/>
    <col min="26" max="26" width="17.3984375" style="306" customWidth="1"/>
    <col min="27" max="27" width="12.69921875" style="307" customWidth="1"/>
    <col min="28" max="28" width="17" style="307" customWidth="1"/>
    <col min="29" max="29" width="14.19921875" style="307" customWidth="1"/>
    <col min="30" max="30" width="28.3984375" style="307" customWidth="1"/>
    <col min="31" max="31" width="21" style="307" customWidth="1"/>
    <col min="32" max="32" width="3.19921875" style="306" customWidth="1"/>
    <col min="33" max="33" width="12.19921875" style="307" customWidth="1"/>
    <col min="34" max="34" width="18.59765625" style="306" customWidth="1"/>
    <col min="35" max="35" width="9" style="307" customWidth="1"/>
    <col min="36" max="36" width="13.59765625" style="306" customWidth="1"/>
    <col min="37" max="37" width="21.59765625" style="306" bestFit="1" customWidth="1"/>
    <col min="38" max="38" width="16" style="306" customWidth="1"/>
    <col min="39" max="39" width="2.59765625" style="306" customWidth="1"/>
    <col min="40" max="40" width="21.19921875" style="306" customWidth="1"/>
    <col min="41" max="41" width="17.09765625" style="306" customWidth="1"/>
    <col min="42" max="42" width="20.69921875" style="306" customWidth="1"/>
    <col min="43" max="43" width="19.69921875" style="306" customWidth="1"/>
    <col min="44" max="44" width="3.5" style="306" customWidth="1"/>
    <col min="45" max="45" width="20.8984375" style="306" customWidth="1"/>
    <col min="46" max="46" width="16.8984375" style="306" customWidth="1"/>
    <col min="47" max="47" width="20.5" style="306" customWidth="1"/>
    <col min="48" max="48" width="20.69921875" style="306" customWidth="1"/>
    <col min="49" max="49" width="2" style="306" customWidth="1"/>
    <col min="50" max="50" width="20.8984375" style="306" customWidth="1"/>
    <col min="51" max="51" width="24.19921875" style="306" customWidth="1"/>
    <col min="52" max="52" width="11.69921875" style="306" customWidth="1"/>
    <col min="53" max="53" width="19.59765625" style="306" customWidth="1"/>
    <col min="54" max="16384" width="12.69921875" style="306"/>
  </cols>
  <sheetData>
    <row r="1" spans="1:55" s="308" customFormat="1" ht="29.25" customHeight="1" x14ac:dyDescent="0.3">
      <c r="E1" s="309"/>
      <c r="F1" s="309"/>
      <c r="G1" s="309"/>
      <c r="H1" s="310"/>
      <c r="I1" s="311"/>
      <c r="J1" s="311"/>
      <c r="K1" s="311"/>
      <c r="L1" s="311"/>
      <c r="M1" s="311"/>
      <c r="T1" s="312"/>
      <c r="U1" s="311"/>
      <c r="V1" s="457" t="s">
        <v>435</v>
      </c>
      <c r="W1" s="457"/>
      <c r="X1" s="457"/>
      <c r="Y1" s="457"/>
      <c r="Z1" s="457"/>
      <c r="AA1" s="311"/>
      <c r="AB1" s="311"/>
      <c r="AC1" s="311"/>
      <c r="AD1" s="311"/>
      <c r="AE1" s="311"/>
      <c r="AF1" s="311"/>
      <c r="AG1" s="312"/>
      <c r="AI1" s="312"/>
      <c r="AN1" s="311"/>
      <c r="AO1" s="313"/>
      <c r="AP1" s="313"/>
      <c r="AQ1" s="313"/>
      <c r="AR1" s="313"/>
      <c r="AS1" s="311"/>
      <c r="AT1" s="313"/>
      <c r="AU1" s="313"/>
      <c r="AV1" s="313"/>
    </row>
    <row r="2" spans="1:55" ht="24" customHeight="1" x14ac:dyDescent="0.3">
      <c r="F2" s="309"/>
      <c r="G2" s="309"/>
      <c r="H2" s="310"/>
      <c r="I2" s="310"/>
      <c r="J2" s="310"/>
      <c r="K2" s="310"/>
      <c r="V2" s="314" t="s">
        <v>436</v>
      </c>
      <c r="X2" s="308"/>
      <c r="Y2" s="308"/>
      <c r="Z2" s="308"/>
      <c r="AA2" s="306"/>
      <c r="AB2" s="306"/>
      <c r="AC2" s="306"/>
      <c r="AD2" s="306"/>
      <c r="AE2" s="306"/>
      <c r="AR2" s="313"/>
    </row>
    <row r="3" spans="1:55" x14ac:dyDescent="0.3">
      <c r="F3" s="309"/>
      <c r="G3" s="309"/>
      <c r="H3" s="310"/>
      <c r="I3" s="310"/>
      <c r="J3" s="310"/>
      <c r="K3" s="310"/>
      <c r="V3" s="315" t="s">
        <v>437</v>
      </c>
      <c r="AR3" s="313"/>
    </row>
    <row r="4" spans="1:55" ht="20.25" customHeight="1" x14ac:dyDescent="0.3">
      <c r="F4" s="309"/>
      <c r="G4" s="309"/>
      <c r="H4" s="310"/>
      <c r="I4" s="310"/>
      <c r="J4" s="310"/>
      <c r="K4" s="310"/>
      <c r="V4" s="315" t="s">
        <v>438</v>
      </c>
      <c r="AR4" s="313"/>
    </row>
    <row r="5" spans="1:55" ht="25.8" x14ac:dyDescent="0.3">
      <c r="E5" s="309"/>
      <c r="F5" s="309"/>
      <c r="G5" s="488" t="s">
        <v>439</v>
      </c>
      <c r="H5" s="489"/>
      <c r="I5" s="489"/>
      <c r="J5" s="489"/>
      <c r="K5" s="489"/>
      <c r="L5" s="489"/>
      <c r="M5" s="489"/>
      <c r="N5" s="489"/>
      <c r="O5" s="489"/>
      <c r="P5" s="489"/>
      <c r="Q5" s="489"/>
      <c r="R5" s="489"/>
      <c r="S5" s="489"/>
      <c r="T5" s="490"/>
      <c r="V5" s="316" t="s">
        <v>440</v>
      </c>
      <c r="W5" s="316"/>
      <c r="X5" s="316"/>
      <c r="Y5" s="316"/>
      <c r="Z5" s="316"/>
      <c r="AA5" s="316"/>
      <c r="AB5" s="316"/>
      <c r="AC5" s="316"/>
      <c r="AD5" s="316"/>
      <c r="AE5" s="317"/>
      <c r="AG5" s="491" t="str">
        <f>"Synthèse "&amp;A19</f>
        <v>Synthèse Broker(s)</v>
      </c>
      <c r="AH5" s="491"/>
      <c r="AI5" s="491"/>
      <c r="AJ5" s="491"/>
      <c r="AK5" s="491"/>
      <c r="AL5" s="491"/>
      <c r="AN5" s="492" t="str">
        <f>"Entrée et Synthèse "&amp;A17</f>
        <v>Entrée et Synthèse Domaine(s)</v>
      </c>
      <c r="AO5" s="492"/>
      <c r="AP5" s="492"/>
      <c r="AQ5" s="492"/>
      <c r="AR5" s="313"/>
      <c r="AS5" s="493" t="str">
        <f>"Entrée et Synthèse "&amp;A18</f>
        <v>Entrée et Synthèse Zone(s) ou Régions(s)</v>
      </c>
      <c r="AT5" s="493"/>
      <c r="AU5" s="493"/>
      <c r="AV5" s="493"/>
      <c r="AX5" s="494" t="str">
        <f>"Nb "&amp;A15&amp;" / "&amp;A17&amp;" / "&amp;A18</f>
        <v>Nb Contact(s) / Domaine(s) / Zone(s) ou Régions(s)</v>
      </c>
      <c r="AY5" s="494"/>
      <c r="BA5" s="318"/>
    </row>
    <row r="6" spans="1:55" ht="33.75" customHeight="1" x14ac:dyDescent="0.3">
      <c r="A6" s="495" t="str">
        <f>IF((A8-A39)&lt;0,"Etirez vers le bas les formules des lignes de la partie A","Nb de lignes avec formule OK")</f>
        <v>Nb de lignes avec formule OK</v>
      </c>
      <c r="B6" s="495"/>
      <c r="C6" s="495"/>
      <c r="D6" s="495"/>
      <c r="E6" s="309"/>
      <c r="F6" s="309"/>
      <c r="G6" s="496" t="s">
        <v>441</v>
      </c>
      <c r="H6" s="496"/>
      <c r="I6" s="496"/>
      <c r="J6" s="496"/>
      <c r="K6" s="496"/>
      <c r="L6" s="496"/>
      <c r="M6" s="496"/>
      <c r="N6" s="496"/>
      <c r="O6" s="496"/>
      <c r="P6" s="496"/>
      <c r="Q6" s="496"/>
      <c r="R6" s="496"/>
      <c r="S6" s="496"/>
      <c r="T6" s="496"/>
      <c r="V6" s="319" t="s">
        <v>442</v>
      </c>
      <c r="W6" s="497" t="str">
        <f ca="1">COUNTA(OFFSET(W9,0,0,A39,1))&amp;" "&amp;A15&amp;" dans "&amp;A45&amp;" "&amp;A16</f>
        <v>45 Contact(s) dans 36 Structure(s)</v>
      </c>
      <c r="X6" s="498"/>
      <c r="Y6" s="499" t="str">
        <f>A17</f>
        <v>Domaine(s)</v>
      </c>
      <c r="Z6" s="501" t="str">
        <f>A18</f>
        <v>Zone(s) ou Régions(s)</v>
      </c>
      <c r="AA6" s="478" t="str">
        <f>A20</f>
        <v>Type de Lien</v>
      </c>
      <c r="AB6" s="478" t="str">
        <f>A21</f>
        <v>Potentialité coopération</v>
      </c>
      <c r="AC6" s="320" t="s">
        <v>443</v>
      </c>
      <c r="AD6" s="321" t="s">
        <v>444</v>
      </c>
      <c r="AE6" s="321" t="s">
        <v>445</v>
      </c>
      <c r="AG6" s="481" t="str">
        <f ca="1">COUNTIF(OFFSET(N9,0,0,A39,1),"&gt;""")&amp;" "&amp;A19</f>
        <v>7 Broker(s)</v>
      </c>
      <c r="AH6" s="483" t="str">
        <f>"Liste des "&amp;A19</f>
        <v>Liste des Broker(s)</v>
      </c>
      <c r="AI6" s="483" t="str">
        <f>A20</f>
        <v>Type de Lien</v>
      </c>
      <c r="AJ6" s="483" t="str">
        <f>"Nb de "&amp;A15&amp;" par "&amp;A19</f>
        <v>Nb de Contact(s) par Broker(s)</v>
      </c>
      <c r="AK6" s="483" t="str">
        <f>A17</f>
        <v>Domaine(s)</v>
      </c>
      <c r="AL6" s="483" t="str">
        <f>A18</f>
        <v>Zone(s) ou Régions(s)</v>
      </c>
      <c r="AM6" s="322"/>
      <c r="AN6" s="486" t="str">
        <f>"Saisie des "&amp;A17</f>
        <v>Saisie des Domaine(s)</v>
      </c>
      <c r="AO6" s="476" t="str">
        <f>"Nb "&amp;A19&amp;" par "&amp;A17</f>
        <v>Nb Broker(s) par Domaine(s)</v>
      </c>
      <c r="AP6" s="476" t="str">
        <f>"Nb de "&amp;A15&amp;" par "&amp;A17</f>
        <v>Nb de Contact(s) par Domaine(s)</v>
      </c>
      <c r="AQ6" s="476" t="str">
        <f>A15&amp;" / "&amp;A19</f>
        <v>Contact(s) / Broker(s)</v>
      </c>
      <c r="AR6" s="313"/>
      <c r="AS6" s="469" t="str">
        <f>"Saisie des "&amp;A18</f>
        <v>Saisie des Zone(s) ou Régions(s)</v>
      </c>
      <c r="AT6" s="472" t="str">
        <f>"Nb "&amp;A19&amp;" par "&amp;A18</f>
        <v>Nb Broker(s) par Zone(s) ou Régions(s)</v>
      </c>
      <c r="AU6" s="472" t="str">
        <f>"Nb de "&amp;A15&amp;" par "&amp;A18</f>
        <v>Nb de Contact(s) par Zone(s) ou Régions(s)</v>
      </c>
      <c r="AV6" s="472" t="str">
        <f>A15&amp;" / "&amp;A19</f>
        <v>Contact(s) / Broker(s)</v>
      </c>
      <c r="AW6" s="322"/>
      <c r="AX6" s="323" t="str">
        <f>"Choix "&amp;A17</f>
        <v>Choix Domaine(s)</v>
      </c>
      <c r="AY6" s="324" t="s">
        <v>446</v>
      </c>
      <c r="AZ6" s="322"/>
      <c r="BA6" s="474" t="str">
        <f>"% "&amp;A11&amp;" / Total "&amp;A19</f>
        <v>% MM / Total Broker(s)</v>
      </c>
    </row>
    <row r="7" spans="1:55" ht="30.75" customHeight="1" x14ac:dyDescent="0.3">
      <c r="A7" s="503" t="s">
        <v>447</v>
      </c>
      <c r="B7" s="503"/>
      <c r="C7" s="503"/>
      <c r="D7" s="503"/>
      <c r="F7" s="309"/>
      <c r="G7" s="309"/>
      <c r="H7" s="504" t="s">
        <v>448</v>
      </c>
      <c r="I7" s="504"/>
      <c r="J7" s="504"/>
      <c r="K7" s="505"/>
      <c r="L7" s="506" t="s">
        <v>449</v>
      </c>
      <c r="M7" s="506"/>
      <c r="N7" s="465" t="s">
        <v>450</v>
      </c>
      <c r="O7" s="465"/>
      <c r="P7" s="465"/>
      <c r="Q7" s="465"/>
      <c r="R7" s="465"/>
      <c r="S7" s="465"/>
      <c r="T7" s="465"/>
      <c r="V7" s="325" t="s">
        <v>451</v>
      </c>
      <c r="W7" s="326" t="str">
        <f>IF(A43&gt;0,A43&amp;" trou(s) Contacts(s)",A41&amp;" "&amp;A15&amp;" complet(s)")</f>
        <v>38 Contact(s) complet(s)</v>
      </c>
      <c r="X7" s="327" t="str">
        <f>A16</f>
        <v>Structure(s)</v>
      </c>
      <c r="Y7" s="500"/>
      <c r="Z7" s="502"/>
      <c r="AA7" s="479"/>
      <c r="AB7" s="479"/>
      <c r="AC7" s="328"/>
      <c r="AD7" s="329" t="s">
        <v>452</v>
      </c>
      <c r="AE7" s="321"/>
      <c r="AG7" s="482"/>
      <c r="AH7" s="484"/>
      <c r="AI7" s="484"/>
      <c r="AJ7" s="484"/>
      <c r="AK7" s="484"/>
      <c r="AL7" s="484"/>
      <c r="AM7" s="322"/>
      <c r="AN7" s="487"/>
      <c r="AO7" s="477"/>
      <c r="AP7" s="477"/>
      <c r="AQ7" s="477"/>
      <c r="AR7" s="313"/>
      <c r="AS7" s="470"/>
      <c r="AT7" s="473"/>
      <c r="AU7" s="473"/>
      <c r="AV7" s="473"/>
      <c r="AW7" s="322"/>
      <c r="AX7" s="330" t="str">
        <f>"Choix "&amp;A18</f>
        <v>Choix Zone(s) ou Régions(s)</v>
      </c>
      <c r="AY7" s="324" t="s">
        <v>453</v>
      </c>
      <c r="AZ7" s="322"/>
      <c r="BA7" s="475"/>
    </row>
    <row r="8" spans="1:55" ht="37.5" customHeight="1" x14ac:dyDescent="0.3">
      <c r="A8" s="507">
        <f>MAX(P:P)</f>
        <v>200</v>
      </c>
      <c r="B8" s="507"/>
      <c r="C8" s="507"/>
      <c r="D8" s="507"/>
      <c r="F8" s="309"/>
      <c r="G8" s="309"/>
      <c r="H8" s="331">
        <v>0</v>
      </c>
      <c r="I8" s="310"/>
      <c r="J8" s="310"/>
      <c r="K8" s="331" t="str">
        <f>W8</f>
        <v>MM</v>
      </c>
      <c r="L8" s="506"/>
      <c r="M8" s="506"/>
      <c r="N8" s="332"/>
      <c r="O8" s="333" t="str">
        <f>IF(N8="","",COUNTIF($O6:O$8,"&gt;0")+1)</f>
        <v/>
      </c>
      <c r="P8" s="334"/>
      <c r="Q8" s="334"/>
      <c r="R8" s="334"/>
      <c r="S8" s="334"/>
      <c r="T8" s="335"/>
      <c r="V8" s="336" t="str">
        <f ca="1">IF(COUNTA(OFFSET(V9,0,0,A39,1))=$A$39,"OK",COUNTA(OFFSET(V9,0,0,A39,1))&amp;"/"&amp;$A$39)</f>
        <v>OK</v>
      </c>
      <c r="W8" s="337" t="str">
        <f>+A11</f>
        <v>MM</v>
      </c>
      <c r="X8" s="338" t="str">
        <f>IF(COUNTA(X9:X10000)=$A$39,"OK",COUNTA(X9:X10000)&amp;"/"&amp;$A$39)</f>
        <v>OK</v>
      </c>
      <c r="Y8" s="338" t="str">
        <f ca="1">IF(COUNTA(OFFSET(Y9,0,0,A39,1))=$A$39,"OK",COUNTA(OFFSET(Y9,0,0,A39,1))&amp;"/"&amp;$A$39)</f>
        <v>OK</v>
      </c>
      <c r="Z8" s="338" t="str">
        <f ca="1">IF(COUNTA(OFFSET(Z9,0,0,A39,1))=$A$39,"OK",COUNTA(OFFSET(Z9,0,0,A39,1))&amp;"/"&amp;$A$39)</f>
        <v>OK</v>
      </c>
      <c r="AA8" s="338" t="str">
        <f ca="1">IF(COUNTA(OFFSET(AA9,0,0,A39,1))=$A$39,"OK",COUNTA(OFFSET(AA9,0,0,A39,1))&amp;"/"&amp;$A$39)</f>
        <v>38/45</v>
      </c>
      <c r="AB8" s="480"/>
      <c r="AC8" s="339"/>
      <c r="AD8" s="340" t="s">
        <v>454</v>
      </c>
      <c r="AE8" s="340"/>
      <c r="AF8" s="341"/>
      <c r="AG8" s="342"/>
      <c r="AH8" s="343"/>
      <c r="AI8" s="343"/>
      <c r="AJ8" s="485"/>
      <c r="AK8" s="343"/>
      <c r="AL8" s="343"/>
      <c r="AM8" s="322"/>
      <c r="AN8" s="344"/>
      <c r="AO8" s="345" t="s">
        <v>455</v>
      </c>
      <c r="AP8" s="345" t="s">
        <v>456</v>
      </c>
      <c r="AQ8" s="345" t="s">
        <v>457</v>
      </c>
      <c r="AR8" s="313"/>
      <c r="AS8" s="471"/>
      <c r="AT8" s="346" t="s">
        <v>455</v>
      </c>
      <c r="AU8" s="346" t="s">
        <v>456</v>
      </c>
      <c r="AV8" s="346" t="s">
        <v>457</v>
      </c>
      <c r="AW8" s="322"/>
      <c r="AX8" s="347" t="str">
        <f>"Nb de "&amp;A15</f>
        <v>Nb de Contact(s)</v>
      </c>
      <c r="AY8" s="348">
        <f ca="1">COUNTIFS(Y:Y,AY6,W:W,"&lt;&gt;0",Z:Z,AY7,A:A,"&lt;&gt;0")</f>
        <v>14</v>
      </c>
      <c r="AZ8" s="322"/>
      <c r="BA8" s="349">
        <f ca="1">AJ9/(COUNTA(V:V)-COUNTA(V1:V8))</f>
        <v>0.75555555555555554</v>
      </c>
    </row>
    <row r="9" spans="1:55" ht="18" x14ac:dyDescent="0.3">
      <c r="F9" s="309"/>
      <c r="G9" s="350">
        <f t="shared" ref="G9:G40" si="0">IF(W9=0,0,IF(COLUMNS(W$9:AB$9)-COUNTA(W9:AB9)=0,1,0))</f>
        <v>1</v>
      </c>
      <c r="H9" s="331">
        <f t="shared" ref="H9:H72" si="1">IF(W9=0,0,H8+1)</f>
        <v>1</v>
      </c>
      <c r="I9" s="331">
        <f t="shared" ref="I9:I40" ca="1" si="2">COUNTIF(W:W,"&gt;="&amp;W9)</f>
        <v>45</v>
      </c>
      <c r="J9" s="351">
        <f ca="1">IF(W9=0,0,INT(IF(I9="",MAX(H:H)+COUNTIF(I$9:$I9,""),RANK(I9,I:I)+COUNTIF($I$9:I9,I9)/100)))</f>
        <v>1</v>
      </c>
      <c r="K9" s="331" t="str">
        <f t="shared" ref="K9:K40" ca="1" si="3">IF(W9=0,0,VLOOKUP(H9,J:W,COLUMNS($J$7:$W$7),FALSE))</f>
        <v>Nom 1</v>
      </c>
      <c r="L9" s="352">
        <f>+IF(W9=0,0,1)</f>
        <v>1</v>
      </c>
      <c r="M9" s="352">
        <f>IF(L9=0,0,P9-SUM($L$8:L9))</f>
        <v>0</v>
      </c>
      <c r="N9" s="334" t="str">
        <f>IF(IF(COUNTIF($N$8:N8,V9)&gt;0,"",V9)=$A$11,"",IF(V9=0,"",IF(COUNTIF($N$8:N8,V9)&gt;0,"",V9)))</f>
        <v/>
      </c>
      <c r="O9" s="334" t="str">
        <f>IF(N9="","",COUNTIF($O$8:O8,"&gt;0")+1)</f>
        <v/>
      </c>
      <c r="P9" s="353">
        <f>P8+1</f>
        <v>1</v>
      </c>
      <c r="Q9" s="334">
        <f t="shared" ref="Q9:Q40" ca="1" si="4">IF(S9=0,0,COUNTIF(S:S,"&gt;="&amp;S9))</f>
        <v>0</v>
      </c>
      <c r="R9" s="334">
        <f ca="1">IF(S9=0,0,INT(IF(Q9="",MAX(P:P)+COUNTIF(Q$9:$Q9,""),RANK(Q9,Q:Q)+COUNTIF($Q$9:Q9,Q9)/100)))</f>
        <v>0</v>
      </c>
      <c r="S9" s="352">
        <f ca="1">IF(ISERROR(OFFSET(#REF!,MATCH($P9,O:O,0)-1,0,1,1))=TRUE,0,OFFSET(#REF!,MATCH($P9,O:O,0)-1,0,1,1))</f>
        <v>0</v>
      </c>
      <c r="T9" s="354">
        <f ca="1">IF(S9=0,0,P9)</f>
        <v>0</v>
      </c>
      <c r="U9" s="355"/>
      <c r="V9" s="356" t="s">
        <v>458</v>
      </c>
      <c r="W9" s="357" t="s">
        <v>459</v>
      </c>
      <c r="X9" s="358" t="s">
        <v>460</v>
      </c>
      <c r="Y9" s="359" t="s">
        <v>446</v>
      </c>
      <c r="Z9" s="359" t="s">
        <v>453</v>
      </c>
      <c r="AA9" s="359" t="s">
        <v>432</v>
      </c>
      <c r="AB9" s="360" t="s">
        <v>433</v>
      </c>
      <c r="AC9" s="361" t="str">
        <f t="shared" ref="AC9:AC53" ca="1" si="5">IF(OR(AA9=0,AB9=0)=TRUE,"à complèter",OFFSET($B$51,VLOOKUP(AB9,$A$28:$E$29,5,FALSE),VLOOKUP(AA9,$A$24:$E$25,5,FALSE),1,1))</f>
        <v>à relancer</v>
      </c>
      <c r="AD9" s="362" t="str">
        <f t="shared" ref="AD9:AD53" ca="1" si="6">IF(AND(Y9=$AD$7,AB9=$A$28,COUNTIF(AH:AH,W9)=0)=TRUE,"x","")</f>
        <v/>
      </c>
      <c r="AE9" s="363"/>
      <c r="AG9" s="364"/>
      <c r="AH9" s="365" t="str">
        <f>A11</f>
        <v>MM</v>
      </c>
      <c r="AI9" s="366"/>
      <c r="AJ9" s="365">
        <f t="shared" ref="AJ9:AJ22" ca="1" si="7">IF(AH9=0,0,COUNTIF(V:V,AH9))</f>
        <v>34</v>
      </c>
      <c r="AK9" s="367"/>
      <c r="AL9" s="368"/>
      <c r="AN9" s="369" t="s">
        <v>461</v>
      </c>
      <c r="AO9" s="370">
        <f t="shared" ref="AO9:AO24" ca="1" si="8">IF(AN9=0,0,COUNTIFS(AK:AK,AN9,AH:AH,"&lt;&gt;0"))</f>
        <v>0</v>
      </c>
      <c r="AP9" s="371">
        <f t="shared" ref="AP9:AP24" ca="1" si="9">COUNTIFS(Y:Y,AN9,W:W,"&lt;&gt;0")</f>
        <v>4</v>
      </c>
      <c r="AQ9" s="372">
        <f ca="1">IF(AO9=0,0,AP9/AO9)</f>
        <v>0</v>
      </c>
      <c r="AR9" s="373"/>
      <c r="AS9" s="369" t="s">
        <v>453</v>
      </c>
      <c r="AT9" s="370">
        <f t="shared" ref="AT9:AT22" ca="1" si="10">IF(AS9=0,0,COUNTIFS(AL:AL,AS9,AH:AH,"&lt;&gt;0"))</f>
        <v>0</v>
      </c>
      <c r="AU9" s="371">
        <f t="shared" ref="AU9:AU22" ca="1" si="11">COUNTIFS(Z:Z,AS9,A:A,"&lt;&gt;0")</f>
        <v>30</v>
      </c>
      <c r="AV9" s="372">
        <f t="shared" ref="AV9:AV22" ca="1" si="12">IF(AT9=0,0,AU9/AT9)</f>
        <v>0</v>
      </c>
      <c r="BA9" s="466" t="s">
        <v>462</v>
      </c>
      <c r="BB9" s="466"/>
      <c r="BC9" s="466"/>
    </row>
    <row r="10" spans="1:55" ht="18" x14ac:dyDescent="0.3">
      <c r="A10" s="467" t="s">
        <v>463</v>
      </c>
      <c r="B10" s="467"/>
      <c r="C10" s="467"/>
      <c r="D10" s="467"/>
      <c r="E10" s="309"/>
      <c r="G10" s="350">
        <f t="shared" si="0"/>
        <v>1</v>
      </c>
      <c r="H10" s="331">
        <f t="shared" si="1"/>
        <v>2</v>
      </c>
      <c r="I10" s="331">
        <f t="shared" ca="1" si="2"/>
        <v>34</v>
      </c>
      <c r="J10" s="351">
        <f ca="1">IF(W10=0,0,INT(IF(I10="",MAX(H:H)+COUNTIF(I$9:$I10,""),RANK(I10,I:I)+COUNTIF($I$9:I10,I10)/100)))</f>
        <v>12</v>
      </c>
      <c r="K10" s="331" t="str">
        <f t="shared" ca="1" si="3"/>
        <v>Nom 10</v>
      </c>
      <c r="L10" s="352">
        <f t="shared" ref="L10:L73" si="13">+IF(W10=0,0,1)</f>
        <v>1</v>
      </c>
      <c r="M10" s="352">
        <f>IF(L10=0,0,P10-SUM($L$8:L10))</f>
        <v>0</v>
      </c>
      <c r="N10" s="334" t="str">
        <f>IF(IF(COUNTIF($N$8:N9,V10)&gt;0,"",V10)=$A$11,"",IF(V10=0,"",IF(COUNTIF($N$8:N9,V10)&gt;0,"",V10)))</f>
        <v/>
      </c>
      <c r="O10" s="334" t="str">
        <f>IF(N10="","",COUNTIF($O$8:O9,"&gt;0")+1)</f>
        <v/>
      </c>
      <c r="P10" s="353">
        <f t="shared" ref="P10:P73" si="14">P9+1</f>
        <v>2</v>
      </c>
      <c r="Q10" s="334">
        <f t="shared" ca="1" si="4"/>
        <v>0</v>
      </c>
      <c r="R10" s="334">
        <f ca="1">IF(S10=0,0,INT(IF(Q10="",MAX(P:P)+COUNTIF(Q$9:$Q10,""),RANK(Q10,Q:Q)+COUNTIF($Q$9:Q10,Q10)/100)))</f>
        <v>0</v>
      </c>
      <c r="S10" s="352">
        <f ca="1">IF(ISERROR(OFFSET(#REF!,MATCH($P10,O:O,0)-1,0,1,1))=TRUE,0,OFFSET(#REF!,MATCH($P10,O:O,0)-1,0,1,1))</f>
        <v>0</v>
      </c>
      <c r="T10" s="354">
        <f t="shared" ref="T10:T73" ca="1" si="15">IF(S10=0,0,P10)</f>
        <v>0</v>
      </c>
      <c r="U10" s="355"/>
      <c r="V10" s="356" t="s">
        <v>458</v>
      </c>
      <c r="W10" s="357" t="s">
        <v>464</v>
      </c>
      <c r="X10" s="358" t="s">
        <v>591</v>
      </c>
      <c r="Y10" s="359" t="s">
        <v>446</v>
      </c>
      <c r="Z10" s="359" t="s">
        <v>453</v>
      </c>
      <c r="AA10" s="359" t="s">
        <v>432</v>
      </c>
      <c r="AB10" s="360" t="s">
        <v>433</v>
      </c>
      <c r="AC10" s="361" t="str">
        <f t="shared" ca="1" si="5"/>
        <v>à relancer</v>
      </c>
      <c r="AD10" s="362" t="str">
        <f t="shared" ca="1" si="6"/>
        <v/>
      </c>
      <c r="AE10" s="363"/>
      <c r="AG10" s="374">
        <f t="shared" ref="AG10:AG22" ca="1" si="16">T9</f>
        <v>0</v>
      </c>
      <c r="AH10" s="365">
        <f t="shared" ref="AH10:AH22" ca="1" si="17">IF(R9=0,0,VLOOKUP(P9,R:S,2,FALSE))</f>
        <v>0</v>
      </c>
      <c r="AI10" s="365">
        <f t="shared" ref="AI10:AI22" ca="1" si="18">IF(AH10=0,0,VLOOKUP(AH10,W:AA,COLUMNS($W:$AA),FALSE))</f>
        <v>0</v>
      </c>
      <c r="AJ10" s="365">
        <f t="shared" ca="1" si="7"/>
        <v>0</v>
      </c>
      <c r="AK10" s="375">
        <f t="shared" ref="AK10:AK22" ca="1" si="19">IF(AH10=0,0,VLOOKUP(AH10,W:Y,COLUMNS($W:$Y),FALSE))</f>
        <v>0</v>
      </c>
      <c r="AL10" s="376">
        <f t="shared" ref="AL10:AL22" ca="1" si="20">IF(AH10=0,0,VLOOKUP(AH10,W:Z,COLUMNS($W:$Z),FALSE))</f>
        <v>0</v>
      </c>
      <c r="AN10" s="369" t="s">
        <v>465</v>
      </c>
      <c r="AO10" s="370">
        <f t="shared" ca="1" si="8"/>
        <v>0</v>
      </c>
      <c r="AP10" s="371">
        <f t="shared" ca="1" si="9"/>
        <v>0</v>
      </c>
      <c r="AQ10" s="372">
        <f t="shared" ref="AQ10:AQ24" ca="1" si="21">IF(AO10=0,0,AP10/AO10)</f>
        <v>0</v>
      </c>
      <c r="AR10" s="373"/>
      <c r="AS10" s="369" t="s">
        <v>466</v>
      </c>
      <c r="AT10" s="370">
        <f t="shared" ca="1" si="10"/>
        <v>0</v>
      </c>
      <c r="AU10" s="371">
        <f t="shared" ca="1" si="11"/>
        <v>1</v>
      </c>
      <c r="AV10" s="372">
        <f t="shared" ca="1" si="12"/>
        <v>0</v>
      </c>
      <c r="BA10" s="466"/>
      <c r="BB10" s="466"/>
      <c r="BC10" s="466"/>
    </row>
    <row r="11" spans="1:55" ht="15" customHeight="1" x14ac:dyDescent="0.3">
      <c r="A11" s="465" t="s">
        <v>458</v>
      </c>
      <c r="B11" s="465"/>
      <c r="C11" s="465"/>
      <c r="D11" s="465"/>
      <c r="E11" s="309"/>
      <c r="G11" s="350">
        <f t="shared" si="0"/>
        <v>1</v>
      </c>
      <c r="H11" s="331">
        <f t="shared" si="1"/>
        <v>3</v>
      </c>
      <c r="I11" s="331">
        <f t="shared" ca="1" si="2"/>
        <v>23</v>
      </c>
      <c r="J11" s="351">
        <f ca="1">IF(W11=0,0,INT(IF(I11="",MAX(H:H)+COUNTIF(I$9:$I11,""),RANK(I11,I:I)+COUNTIF($I$9:I11,I11)/100)))</f>
        <v>23</v>
      </c>
      <c r="K11" s="331" t="str">
        <f t="shared" ca="1" si="3"/>
        <v>Nom 11</v>
      </c>
      <c r="L11" s="352">
        <f t="shared" si="13"/>
        <v>1</v>
      </c>
      <c r="M11" s="352">
        <f>IF(L11=0,0,P11-SUM($L$8:L11))</f>
        <v>0</v>
      </c>
      <c r="N11" s="334" t="str">
        <f>IF(IF(COUNTIF($N$8:N10,V11)&gt;0,"",V11)=$A$11,"",IF(V11=0,"",IF(COUNTIF($N$8:N10,V11)&gt;0,"",V11)))</f>
        <v/>
      </c>
      <c r="O11" s="334" t="str">
        <f>IF(N11="","",COUNTIF($O$8:O10,"&gt;0")+1)</f>
        <v/>
      </c>
      <c r="P11" s="353">
        <f t="shared" si="14"/>
        <v>3</v>
      </c>
      <c r="Q11" s="334">
        <f t="shared" ca="1" si="4"/>
        <v>0</v>
      </c>
      <c r="R11" s="334">
        <f ca="1">IF(S11=0,0,INT(IF(Q11="",MAX(P:P)+COUNTIF(Q$9:$Q11,""),RANK(Q11,Q:Q)+COUNTIF($Q$9:Q11,Q11)/100)))</f>
        <v>0</v>
      </c>
      <c r="S11" s="352">
        <f ca="1">IF(ISERROR(OFFSET(#REF!,MATCH($P11,O:O,0)-1,0,1,1))=TRUE,0,OFFSET(#REF!,MATCH($P11,O:O,0)-1,0,1,1))</f>
        <v>0</v>
      </c>
      <c r="T11" s="354">
        <f t="shared" ca="1" si="15"/>
        <v>0</v>
      </c>
      <c r="U11" s="355"/>
      <c r="V11" s="356" t="s">
        <v>458</v>
      </c>
      <c r="W11" s="357" t="s">
        <v>467</v>
      </c>
      <c r="X11" s="358" t="s">
        <v>468</v>
      </c>
      <c r="Y11" s="359" t="s">
        <v>446</v>
      </c>
      <c r="Z11" s="359" t="s">
        <v>453</v>
      </c>
      <c r="AA11" s="359" t="s">
        <v>432</v>
      </c>
      <c r="AB11" s="360" t="s">
        <v>432</v>
      </c>
      <c r="AC11" s="361" t="str">
        <f t="shared" ca="1" si="5"/>
        <v>à laisser venir</v>
      </c>
      <c r="AD11" s="362" t="str">
        <f t="shared" ca="1" si="6"/>
        <v/>
      </c>
      <c r="AE11" s="363"/>
      <c r="AG11" s="374">
        <f t="shared" ca="1" si="16"/>
        <v>0</v>
      </c>
      <c r="AH11" s="365">
        <f t="shared" ca="1" si="17"/>
        <v>0</v>
      </c>
      <c r="AI11" s="365">
        <f t="shared" ca="1" si="18"/>
        <v>0</v>
      </c>
      <c r="AJ11" s="365">
        <f t="shared" ca="1" si="7"/>
        <v>0</v>
      </c>
      <c r="AK11" s="375">
        <f t="shared" ca="1" si="19"/>
        <v>0</v>
      </c>
      <c r="AL11" s="376">
        <f t="shared" ca="1" si="20"/>
        <v>0</v>
      </c>
      <c r="AN11" s="369" t="s">
        <v>469</v>
      </c>
      <c r="AO11" s="370">
        <f t="shared" ca="1" si="8"/>
        <v>0</v>
      </c>
      <c r="AP11" s="371">
        <f t="shared" ca="1" si="9"/>
        <v>11</v>
      </c>
      <c r="AQ11" s="372">
        <f t="shared" ca="1" si="21"/>
        <v>0</v>
      </c>
      <c r="AR11" s="373"/>
      <c r="AS11" s="369" t="s">
        <v>470</v>
      </c>
      <c r="AT11" s="370">
        <f t="shared" ca="1" si="10"/>
        <v>0</v>
      </c>
      <c r="AU11" s="371">
        <f t="shared" ca="1" si="11"/>
        <v>11</v>
      </c>
      <c r="AV11" s="372">
        <f t="shared" ca="1" si="12"/>
        <v>0</v>
      </c>
      <c r="BA11" s="466" t="s">
        <v>471</v>
      </c>
      <c r="BB11" s="466"/>
      <c r="BC11" s="466"/>
    </row>
    <row r="12" spans="1:55" ht="18" customHeight="1" x14ac:dyDescent="0.3">
      <c r="E12" s="309"/>
      <c r="G12" s="350">
        <f t="shared" si="0"/>
        <v>1</v>
      </c>
      <c r="H12" s="331">
        <f t="shared" si="1"/>
        <v>4</v>
      </c>
      <c r="I12" s="331">
        <f t="shared" ca="1" si="2"/>
        <v>12</v>
      </c>
      <c r="J12" s="351">
        <f ca="1">IF(W12=0,0,INT(IF(I12="",MAX(H:H)+COUNTIF(I$9:$I12,""),RANK(I12,I:I)+COUNTIF($I$9:I12,I12)/100)))</f>
        <v>34</v>
      </c>
      <c r="K12" s="331" t="str">
        <f t="shared" ca="1" si="3"/>
        <v>Nom 12</v>
      </c>
      <c r="L12" s="352">
        <f t="shared" si="13"/>
        <v>1</v>
      </c>
      <c r="M12" s="352">
        <f>IF(L12=0,0,P12-SUM($L$8:L12))</f>
        <v>0</v>
      </c>
      <c r="N12" s="334" t="str">
        <f>IF(IF(COUNTIF($N$8:N11,V12)&gt;0,"",V12)=$A$11,"",IF(V12=0,"",IF(COUNTIF($N$8:N11,V12)&gt;0,"",V12)))</f>
        <v>Nom 12</v>
      </c>
      <c r="O12" s="334">
        <f>IF(N12="","",COUNTIF($O$8:O11,"&gt;0")+1)</f>
        <v>1</v>
      </c>
      <c r="P12" s="353">
        <f t="shared" si="14"/>
        <v>4</v>
      </c>
      <c r="Q12" s="334">
        <f t="shared" ca="1" si="4"/>
        <v>0</v>
      </c>
      <c r="R12" s="334">
        <f ca="1">IF(S12=0,0,INT(IF(Q12="",MAX(P:P)+COUNTIF(Q$9:$Q12,""),RANK(Q12,Q:Q)+COUNTIF($Q$9:Q12,Q12)/100)))</f>
        <v>0</v>
      </c>
      <c r="S12" s="352">
        <f ca="1">IF(ISERROR(OFFSET(#REF!,MATCH($P12,O:O,0)-1,0,1,1))=TRUE,0,OFFSET(#REF!,MATCH($P12,O:O,0)-1,0,1,1))</f>
        <v>0</v>
      </c>
      <c r="T12" s="354">
        <f t="shared" ca="1" si="15"/>
        <v>0</v>
      </c>
      <c r="U12" s="355"/>
      <c r="V12" s="356" t="s">
        <v>472</v>
      </c>
      <c r="W12" s="357" t="s">
        <v>473</v>
      </c>
      <c r="X12" s="358" t="s">
        <v>592</v>
      </c>
      <c r="Y12" s="359" t="s">
        <v>446</v>
      </c>
      <c r="Z12" s="359" t="s">
        <v>453</v>
      </c>
      <c r="AA12" s="359" t="s">
        <v>434</v>
      </c>
      <c r="AB12" s="360" t="s">
        <v>433</v>
      </c>
      <c r="AC12" s="361" t="str">
        <f t="shared" ca="1" si="5"/>
        <v>à maintenir</v>
      </c>
      <c r="AD12" s="362" t="str">
        <f t="shared" ca="1" si="6"/>
        <v/>
      </c>
      <c r="AE12" s="363"/>
      <c r="AG12" s="374">
        <f t="shared" ca="1" si="16"/>
        <v>0</v>
      </c>
      <c r="AH12" s="365">
        <f t="shared" ca="1" si="17"/>
        <v>0</v>
      </c>
      <c r="AI12" s="365">
        <f t="shared" ca="1" si="18"/>
        <v>0</v>
      </c>
      <c r="AJ12" s="365">
        <f t="shared" ca="1" si="7"/>
        <v>0</v>
      </c>
      <c r="AK12" s="375">
        <f t="shared" ca="1" si="19"/>
        <v>0</v>
      </c>
      <c r="AL12" s="376">
        <f t="shared" ca="1" si="20"/>
        <v>0</v>
      </c>
      <c r="AN12" s="369" t="s">
        <v>474</v>
      </c>
      <c r="AO12" s="370">
        <f t="shared" ca="1" si="8"/>
        <v>0</v>
      </c>
      <c r="AP12" s="371">
        <f t="shared" ca="1" si="9"/>
        <v>0</v>
      </c>
      <c r="AQ12" s="372">
        <f t="shared" ca="1" si="21"/>
        <v>0</v>
      </c>
      <c r="AR12" s="373"/>
      <c r="AS12" s="369" t="s">
        <v>475</v>
      </c>
      <c r="AT12" s="370">
        <f t="shared" ca="1" si="10"/>
        <v>0</v>
      </c>
      <c r="AU12" s="371">
        <f t="shared" ca="1" si="11"/>
        <v>0</v>
      </c>
      <c r="AV12" s="372">
        <f t="shared" ca="1" si="12"/>
        <v>0</v>
      </c>
      <c r="BA12" s="466"/>
      <c r="BB12" s="466"/>
      <c r="BC12" s="466"/>
    </row>
    <row r="13" spans="1:55" ht="18" x14ac:dyDescent="0.3">
      <c r="C13" s="309"/>
      <c r="D13" s="309"/>
      <c r="E13" s="309"/>
      <c r="G13" s="350">
        <f t="shared" si="0"/>
        <v>1</v>
      </c>
      <c r="H13" s="331">
        <f t="shared" si="1"/>
        <v>5</v>
      </c>
      <c r="I13" s="331">
        <f t="shared" ca="1" si="2"/>
        <v>5</v>
      </c>
      <c r="J13" s="351">
        <f ca="1">IF(W13=0,0,INT(IF(I13="",MAX(H:H)+COUNTIF(I$9:$I13,""),RANK(I13,I:I)+COUNTIF($I$9:I13,I13)/100)))</f>
        <v>41</v>
      </c>
      <c r="K13" s="331" t="str">
        <f t="shared" ca="1" si="3"/>
        <v>Nom 13</v>
      </c>
      <c r="L13" s="352">
        <f t="shared" si="13"/>
        <v>1</v>
      </c>
      <c r="M13" s="352">
        <f>IF(L13=0,0,P13-SUM($L$8:L13))</f>
        <v>0</v>
      </c>
      <c r="N13" s="334" t="str">
        <f>IF(IF(COUNTIF($N$8:N12,V13)&gt;0,"",V13)=$A$11,"",IF(V13=0,"",IF(COUNTIF($N$8:N12,V13)&gt;0,"",V13)))</f>
        <v/>
      </c>
      <c r="O13" s="334" t="str">
        <f>IF(N13="","",COUNTIF($O$8:O12,"&gt;0")+1)</f>
        <v/>
      </c>
      <c r="P13" s="353">
        <f t="shared" si="14"/>
        <v>5</v>
      </c>
      <c r="Q13" s="334">
        <f t="shared" ca="1" si="4"/>
        <v>0</v>
      </c>
      <c r="R13" s="334">
        <f ca="1">IF(S13=0,0,INT(IF(Q13="",MAX(P:P)+COUNTIF(Q$9:$Q13,""),RANK(Q13,Q:Q)+COUNTIF($Q$9:Q13,Q13)/100)))</f>
        <v>0</v>
      </c>
      <c r="S13" s="352">
        <f ca="1">IF(ISERROR(OFFSET(#REF!,MATCH($P13,O:O,0)-1,0,1,1))=TRUE,0,OFFSET(#REF!,MATCH($P13,O:O,0)-1,0,1,1))</f>
        <v>0</v>
      </c>
      <c r="T13" s="354">
        <f t="shared" ca="1" si="15"/>
        <v>0</v>
      </c>
      <c r="U13" s="355"/>
      <c r="V13" s="356" t="s">
        <v>472</v>
      </c>
      <c r="W13" s="357" t="s">
        <v>476</v>
      </c>
      <c r="X13" s="358" t="s">
        <v>477</v>
      </c>
      <c r="Y13" s="359" t="s">
        <v>446</v>
      </c>
      <c r="Z13" s="359" t="s">
        <v>453</v>
      </c>
      <c r="AA13" s="359" t="s">
        <v>432</v>
      </c>
      <c r="AB13" s="360" t="s">
        <v>432</v>
      </c>
      <c r="AC13" s="361" t="str">
        <f t="shared" ca="1" si="5"/>
        <v>à laisser venir</v>
      </c>
      <c r="AD13" s="362" t="str">
        <f t="shared" ca="1" si="6"/>
        <v/>
      </c>
      <c r="AE13" s="363"/>
      <c r="AG13" s="374">
        <f t="shared" ca="1" si="16"/>
        <v>0</v>
      </c>
      <c r="AH13" s="365">
        <f t="shared" ca="1" si="17"/>
        <v>0</v>
      </c>
      <c r="AI13" s="365">
        <f t="shared" ca="1" si="18"/>
        <v>0</v>
      </c>
      <c r="AJ13" s="365">
        <f t="shared" ca="1" si="7"/>
        <v>0</v>
      </c>
      <c r="AK13" s="375">
        <f t="shared" ca="1" si="19"/>
        <v>0</v>
      </c>
      <c r="AL13" s="376">
        <f t="shared" ca="1" si="20"/>
        <v>0</v>
      </c>
      <c r="AN13" s="369" t="s">
        <v>478</v>
      </c>
      <c r="AO13" s="370">
        <f t="shared" ca="1" si="8"/>
        <v>0</v>
      </c>
      <c r="AP13" s="371">
        <f t="shared" ca="1" si="9"/>
        <v>5</v>
      </c>
      <c r="AQ13" s="372">
        <f t="shared" ca="1" si="21"/>
        <v>0</v>
      </c>
      <c r="AR13" s="373"/>
      <c r="AS13" s="369" t="s">
        <v>479</v>
      </c>
      <c r="AT13" s="370">
        <f t="shared" ca="1" si="10"/>
        <v>0</v>
      </c>
      <c r="AU13" s="371">
        <f t="shared" ca="1" si="11"/>
        <v>0</v>
      </c>
      <c r="AV13" s="372">
        <f t="shared" ca="1" si="12"/>
        <v>0</v>
      </c>
      <c r="BA13" s="466"/>
      <c r="BB13" s="466"/>
      <c r="BC13" s="466"/>
    </row>
    <row r="14" spans="1:55" ht="18" x14ac:dyDescent="0.3">
      <c r="A14" s="459" t="s">
        <v>480</v>
      </c>
      <c r="B14" s="459"/>
      <c r="C14" s="459"/>
      <c r="D14" s="459"/>
      <c r="E14" s="309"/>
      <c r="G14" s="350">
        <f t="shared" si="0"/>
        <v>1</v>
      </c>
      <c r="H14" s="331">
        <f t="shared" si="1"/>
        <v>6</v>
      </c>
      <c r="I14" s="331">
        <f t="shared" ca="1" si="2"/>
        <v>4</v>
      </c>
      <c r="J14" s="351">
        <f ca="1">IF(W14=0,0,INT(IF(I14="",MAX(H:H)+COUNTIF(I$9:$I14,""),RANK(I14,I:I)+COUNTIF($I$9:I14,I14)/100)))</f>
        <v>42</v>
      </c>
      <c r="K14" s="331" t="str">
        <f t="shared" ca="1" si="3"/>
        <v>Nom 14</v>
      </c>
      <c r="L14" s="352">
        <f t="shared" si="13"/>
        <v>1</v>
      </c>
      <c r="M14" s="352">
        <f>IF(L14=0,0,P14-SUM($L$8:L14))</f>
        <v>0</v>
      </c>
      <c r="N14" s="334" t="str">
        <f>IF(IF(COUNTIF($N$8:N13,V14)&gt;0,"",V14)=$A$11,"",IF(V14=0,"",IF(COUNTIF($N$8:N13,V14)&gt;0,"",V14)))</f>
        <v>Nom 10</v>
      </c>
      <c r="O14" s="334">
        <f>IF(N14="","",COUNTIF($O$8:O13,"&gt;0")+1)</f>
        <v>2</v>
      </c>
      <c r="P14" s="353">
        <f t="shared" si="14"/>
        <v>6</v>
      </c>
      <c r="Q14" s="334">
        <f t="shared" ca="1" si="4"/>
        <v>0</v>
      </c>
      <c r="R14" s="334">
        <f ca="1">IF(S14=0,0,INT(IF(Q14="",MAX(P:P)+COUNTIF(Q$9:$Q14,""),RANK(Q14,Q:Q)+COUNTIF($Q$9:Q14,Q14)/100)))</f>
        <v>0</v>
      </c>
      <c r="S14" s="352">
        <f ca="1">IF(ISERROR(OFFSET(#REF!,MATCH($P14,O:O,0)-1,0,1,1))=TRUE,0,OFFSET(#REF!,MATCH($P14,O:O,0)-1,0,1,1))</f>
        <v>0</v>
      </c>
      <c r="T14" s="354">
        <f t="shared" ca="1" si="15"/>
        <v>0</v>
      </c>
      <c r="U14" s="355"/>
      <c r="V14" s="356" t="s">
        <v>481</v>
      </c>
      <c r="W14" s="357" t="s">
        <v>482</v>
      </c>
      <c r="X14" s="358" t="s">
        <v>477</v>
      </c>
      <c r="Y14" s="359" t="s">
        <v>446</v>
      </c>
      <c r="Z14" s="359" t="s">
        <v>453</v>
      </c>
      <c r="AA14" s="359" t="s">
        <v>432</v>
      </c>
      <c r="AB14" s="360" t="s">
        <v>433</v>
      </c>
      <c r="AC14" s="361" t="str">
        <f t="shared" ca="1" si="5"/>
        <v>à relancer</v>
      </c>
      <c r="AD14" s="362" t="str">
        <f t="shared" ca="1" si="6"/>
        <v/>
      </c>
      <c r="AE14" s="363"/>
      <c r="AG14" s="374">
        <f t="shared" ca="1" si="16"/>
        <v>0</v>
      </c>
      <c r="AH14" s="365">
        <f t="shared" ca="1" si="17"/>
        <v>0</v>
      </c>
      <c r="AI14" s="365">
        <f t="shared" ca="1" si="18"/>
        <v>0</v>
      </c>
      <c r="AJ14" s="365">
        <f t="shared" ca="1" si="7"/>
        <v>0</v>
      </c>
      <c r="AK14" s="375">
        <f t="shared" ca="1" si="19"/>
        <v>0</v>
      </c>
      <c r="AL14" s="376">
        <f t="shared" ca="1" si="20"/>
        <v>0</v>
      </c>
      <c r="AN14" s="369" t="s">
        <v>452</v>
      </c>
      <c r="AO14" s="370">
        <f t="shared" ca="1" si="8"/>
        <v>0</v>
      </c>
      <c r="AP14" s="371">
        <f t="shared" ca="1" si="9"/>
        <v>3</v>
      </c>
      <c r="AQ14" s="372">
        <f t="shared" ca="1" si="21"/>
        <v>0</v>
      </c>
      <c r="AR14" s="373"/>
      <c r="AS14" s="369" t="s">
        <v>483</v>
      </c>
      <c r="AT14" s="370">
        <f t="shared" ca="1" si="10"/>
        <v>0</v>
      </c>
      <c r="AU14" s="371">
        <f t="shared" ca="1" si="11"/>
        <v>1</v>
      </c>
      <c r="AV14" s="372">
        <f t="shared" ca="1" si="12"/>
        <v>0</v>
      </c>
    </row>
    <row r="15" spans="1:55" ht="18" x14ac:dyDescent="0.3">
      <c r="A15" s="465" t="s">
        <v>484</v>
      </c>
      <c r="B15" s="465"/>
      <c r="C15" s="465"/>
      <c r="D15" s="465"/>
      <c r="E15" s="309"/>
      <c r="G15" s="350">
        <f t="shared" si="0"/>
        <v>1</v>
      </c>
      <c r="H15" s="331">
        <f t="shared" si="1"/>
        <v>7</v>
      </c>
      <c r="I15" s="331">
        <f t="shared" ca="1" si="2"/>
        <v>3</v>
      </c>
      <c r="J15" s="351">
        <f ca="1">IF(W15=0,0,INT(IF(I15="",MAX(H:H)+COUNTIF(I$9:$I15,""),RANK(I15,I:I)+COUNTIF($I$9:I15,I15)/100)))</f>
        <v>43</v>
      </c>
      <c r="K15" s="331" t="str">
        <f t="shared" ca="1" si="3"/>
        <v>Nom 15</v>
      </c>
      <c r="L15" s="352">
        <f t="shared" si="13"/>
        <v>1</v>
      </c>
      <c r="M15" s="352">
        <f>IF(L15=0,0,P15-SUM($L$8:L15))</f>
        <v>0</v>
      </c>
      <c r="N15" s="334" t="str">
        <f>IF(IF(COUNTIF($N$8:N14,V15)&gt;0,"",V15)=$A$11,"",IF(V15=0,"",IF(COUNTIF($N$8:N14,V15)&gt;0,"",V15)))</f>
        <v/>
      </c>
      <c r="O15" s="334" t="str">
        <f>IF(N15="","",COUNTIF($O$8:O14,"&gt;0")+1)</f>
        <v/>
      </c>
      <c r="P15" s="353">
        <f t="shared" si="14"/>
        <v>7</v>
      </c>
      <c r="Q15" s="334">
        <f t="shared" ca="1" si="4"/>
        <v>0</v>
      </c>
      <c r="R15" s="334">
        <f ca="1">IF(S15=0,0,INT(IF(Q15="",MAX(P:P)+COUNTIF(Q$9:$Q15,""),RANK(Q15,Q:Q)+COUNTIF($Q$9:Q15,Q15)/100)))</f>
        <v>0</v>
      </c>
      <c r="S15" s="352">
        <f ca="1">IF(ISERROR(OFFSET(#REF!,MATCH($P15,O:O,0)-1,0,1,1))=TRUE,0,OFFSET(#REF!,MATCH($P15,O:O,0)-1,0,1,1))</f>
        <v>0</v>
      </c>
      <c r="T15" s="354">
        <f t="shared" ca="1" si="15"/>
        <v>0</v>
      </c>
      <c r="U15" s="355"/>
      <c r="V15" s="356" t="s">
        <v>458</v>
      </c>
      <c r="W15" s="357" t="s">
        <v>485</v>
      </c>
      <c r="X15" s="358" t="s">
        <v>486</v>
      </c>
      <c r="Y15" s="359" t="s">
        <v>446</v>
      </c>
      <c r="Z15" s="359" t="s">
        <v>453</v>
      </c>
      <c r="AA15" s="359" t="s">
        <v>432</v>
      </c>
      <c r="AB15" s="360" t="s">
        <v>433</v>
      </c>
      <c r="AC15" s="361" t="str">
        <f t="shared" ca="1" si="5"/>
        <v>à relancer</v>
      </c>
      <c r="AD15" s="362" t="str">
        <f t="shared" ca="1" si="6"/>
        <v/>
      </c>
      <c r="AE15" s="363"/>
      <c r="AG15" s="374">
        <f t="shared" ca="1" si="16"/>
        <v>0</v>
      </c>
      <c r="AH15" s="365">
        <f t="shared" ca="1" si="17"/>
        <v>0</v>
      </c>
      <c r="AI15" s="365">
        <f t="shared" ca="1" si="18"/>
        <v>0</v>
      </c>
      <c r="AJ15" s="365">
        <f t="shared" ca="1" si="7"/>
        <v>0</v>
      </c>
      <c r="AK15" s="375">
        <f t="shared" ca="1" si="19"/>
        <v>0</v>
      </c>
      <c r="AL15" s="376">
        <f t="shared" ca="1" si="20"/>
        <v>0</v>
      </c>
      <c r="AN15" s="369" t="s">
        <v>446</v>
      </c>
      <c r="AO15" s="370">
        <f t="shared" ca="1" si="8"/>
        <v>0</v>
      </c>
      <c r="AP15" s="371">
        <f t="shared" ca="1" si="9"/>
        <v>14</v>
      </c>
      <c r="AQ15" s="372">
        <f t="shared" ca="1" si="21"/>
        <v>0</v>
      </c>
      <c r="AR15" s="373"/>
      <c r="AS15" s="369" t="s">
        <v>487</v>
      </c>
      <c r="AT15" s="370">
        <f t="shared" ca="1" si="10"/>
        <v>0</v>
      </c>
      <c r="AU15" s="371">
        <f t="shared" ca="1" si="11"/>
        <v>1</v>
      </c>
      <c r="AV15" s="372">
        <f t="shared" ca="1" si="12"/>
        <v>0</v>
      </c>
    </row>
    <row r="16" spans="1:55" ht="18" x14ac:dyDescent="0.3">
      <c r="A16" s="465" t="s">
        <v>488</v>
      </c>
      <c r="B16" s="465"/>
      <c r="C16" s="465"/>
      <c r="D16" s="465"/>
      <c r="E16" s="309"/>
      <c r="G16" s="350">
        <f t="shared" si="0"/>
        <v>1</v>
      </c>
      <c r="H16" s="331">
        <f t="shared" si="1"/>
        <v>8</v>
      </c>
      <c r="I16" s="331">
        <f t="shared" ca="1" si="2"/>
        <v>2</v>
      </c>
      <c r="J16" s="351">
        <f ca="1">IF(W16=0,0,INT(IF(I16="",MAX(H:H)+COUNTIF(I$9:$I16,""),RANK(I16,I:I)+COUNTIF($I$9:I16,I16)/100)))</f>
        <v>44</v>
      </c>
      <c r="K16" s="331" t="str">
        <f t="shared" ca="1" si="3"/>
        <v>Nom 16</v>
      </c>
      <c r="L16" s="352">
        <f t="shared" si="13"/>
        <v>1</v>
      </c>
      <c r="M16" s="352">
        <f>IF(L16=0,0,P16-SUM($L$8:L16))</f>
        <v>0</v>
      </c>
      <c r="N16" s="334" t="str">
        <f>IF(IF(COUNTIF($N$8:N15,V16)&gt;0,"",V16)=$A$11,"",IF(V16=0,"",IF(COUNTIF($N$8:N15,V16)&gt;0,"",V16)))</f>
        <v/>
      </c>
      <c r="O16" s="334" t="str">
        <f>IF(N16="","",COUNTIF($O$8:O15,"&gt;0")+1)</f>
        <v/>
      </c>
      <c r="P16" s="353">
        <f t="shared" si="14"/>
        <v>8</v>
      </c>
      <c r="Q16" s="334">
        <f t="shared" ca="1" si="4"/>
        <v>0</v>
      </c>
      <c r="R16" s="334">
        <f ca="1">IF(S16=0,0,INT(IF(Q16="",MAX(P:P)+COUNTIF(Q$9:$Q16,""),RANK(Q16,Q:Q)+COUNTIF($Q$9:Q16,Q16)/100)))</f>
        <v>0</v>
      </c>
      <c r="S16" s="352">
        <f ca="1">IF(ISERROR(OFFSET(#REF!,MATCH($P16,O:O,0)-1,0,1,1))=TRUE,0,OFFSET(#REF!,MATCH($P16,O:O,0)-1,0,1,1))</f>
        <v>0</v>
      </c>
      <c r="T16" s="354">
        <f t="shared" ca="1" si="15"/>
        <v>0</v>
      </c>
      <c r="U16" s="355"/>
      <c r="V16" s="356" t="s">
        <v>458</v>
      </c>
      <c r="W16" s="357" t="s">
        <v>489</v>
      </c>
      <c r="X16" s="358" t="s">
        <v>490</v>
      </c>
      <c r="Y16" s="359" t="s">
        <v>478</v>
      </c>
      <c r="Z16" s="359" t="s">
        <v>453</v>
      </c>
      <c r="AA16" s="359" t="s">
        <v>434</v>
      </c>
      <c r="AB16" s="360" t="s">
        <v>432</v>
      </c>
      <c r="AC16" s="361" t="str">
        <f t="shared" ca="1" si="5"/>
        <v>à laisser venir</v>
      </c>
      <c r="AD16" s="362" t="str">
        <f t="shared" ca="1" si="6"/>
        <v/>
      </c>
      <c r="AE16" s="363"/>
      <c r="AG16" s="374">
        <f t="shared" ca="1" si="16"/>
        <v>0</v>
      </c>
      <c r="AH16" s="365">
        <f t="shared" ca="1" si="17"/>
        <v>0</v>
      </c>
      <c r="AI16" s="365">
        <f t="shared" ca="1" si="18"/>
        <v>0</v>
      </c>
      <c r="AJ16" s="365">
        <f t="shared" ca="1" si="7"/>
        <v>0</v>
      </c>
      <c r="AK16" s="375">
        <f t="shared" ca="1" si="19"/>
        <v>0</v>
      </c>
      <c r="AL16" s="376">
        <f t="shared" ca="1" si="20"/>
        <v>0</v>
      </c>
      <c r="AN16" s="369" t="s">
        <v>491</v>
      </c>
      <c r="AO16" s="370">
        <f t="shared" ca="1" si="8"/>
        <v>0</v>
      </c>
      <c r="AP16" s="371">
        <f t="shared" ca="1" si="9"/>
        <v>0</v>
      </c>
      <c r="AQ16" s="372">
        <f t="shared" ca="1" si="21"/>
        <v>0</v>
      </c>
      <c r="AR16" s="373"/>
      <c r="AS16" s="369" t="s">
        <v>492</v>
      </c>
      <c r="AT16" s="370">
        <f t="shared" ca="1" si="10"/>
        <v>0</v>
      </c>
      <c r="AU16" s="371">
        <f t="shared" ca="1" si="11"/>
        <v>0</v>
      </c>
      <c r="AV16" s="372">
        <f t="shared" ca="1" si="12"/>
        <v>0</v>
      </c>
    </row>
    <row r="17" spans="1:48" ht="16.5" customHeight="1" x14ac:dyDescent="0.3">
      <c r="A17" s="465" t="s">
        <v>493</v>
      </c>
      <c r="B17" s="465"/>
      <c r="C17" s="465"/>
      <c r="D17" s="465"/>
      <c r="E17" s="309"/>
      <c r="G17" s="350">
        <f t="shared" si="0"/>
        <v>1</v>
      </c>
      <c r="H17" s="331">
        <f t="shared" si="1"/>
        <v>9</v>
      </c>
      <c r="I17" s="331">
        <f t="shared" ca="1" si="2"/>
        <v>1</v>
      </c>
      <c r="J17" s="351">
        <f ca="1">IF(W17=0,0,INT(IF(I17="",MAX(H:H)+COUNTIF(I$9:$I17,""),RANK(I17,I:I)+COUNTIF($I$9:I17,I17)/100)))</f>
        <v>45</v>
      </c>
      <c r="K17" s="331" t="str">
        <f t="shared" ca="1" si="3"/>
        <v>Nom 17</v>
      </c>
      <c r="L17" s="352">
        <f t="shared" si="13"/>
        <v>1</v>
      </c>
      <c r="M17" s="352">
        <f>IF(L17=0,0,P17-SUM($L$8:L17))</f>
        <v>0</v>
      </c>
      <c r="N17" s="334" t="str">
        <f>IF(IF(COUNTIF($N$8:N16,V17)&gt;0,"",V17)=$A$11,"",IF(V17=0,"",IF(COUNTIF($N$8:N16,V17)&gt;0,"",V17)))</f>
        <v/>
      </c>
      <c r="O17" s="334" t="str">
        <f>IF(N17="","",COUNTIF($O$8:O16,"&gt;0")+1)</f>
        <v/>
      </c>
      <c r="P17" s="353">
        <f t="shared" si="14"/>
        <v>9</v>
      </c>
      <c r="Q17" s="334">
        <f t="shared" ca="1" si="4"/>
        <v>0</v>
      </c>
      <c r="R17" s="334">
        <f ca="1">IF(S17=0,0,INT(IF(Q17="",MAX(P:P)+COUNTIF(Q$9:$Q17,""),RANK(Q17,Q:Q)+COUNTIF($Q$9:Q17,Q17)/100)))</f>
        <v>0</v>
      </c>
      <c r="S17" s="352">
        <f ca="1">IF(ISERROR(OFFSET(#REF!,MATCH($P17,O:O,0)-1,0,1,1))=TRUE,0,OFFSET(#REF!,MATCH($P17,O:O,0)-1,0,1,1))</f>
        <v>0</v>
      </c>
      <c r="T17" s="354">
        <f t="shared" ca="1" si="15"/>
        <v>0</v>
      </c>
      <c r="U17" s="355"/>
      <c r="V17" s="356" t="s">
        <v>458</v>
      </c>
      <c r="W17" s="357" t="s">
        <v>494</v>
      </c>
      <c r="X17" s="358" t="s">
        <v>495</v>
      </c>
      <c r="Y17" s="359" t="s">
        <v>461</v>
      </c>
      <c r="Z17" s="359" t="s">
        <v>453</v>
      </c>
      <c r="AA17" s="359" t="s">
        <v>434</v>
      </c>
      <c r="AB17" s="360" t="s">
        <v>433</v>
      </c>
      <c r="AC17" s="361" t="str">
        <f t="shared" ca="1" si="5"/>
        <v>à maintenir</v>
      </c>
      <c r="AD17" s="362" t="str">
        <f t="shared" ca="1" si="6"/>
        <v/>
      </c>
      <c r="AE17" s="363"/>
      <c r="AG17" s="374">
        <f t="shared" ca="1" si="16"/>
        <v>0</v>
      </c>
      <c r="AH17" s="365">
        <f t="shared" ca="1" si="17"/>
        <v>0</v>
      </c>
      <c r="AI17" s="365">
        <f t="shared" ca="1" si="18"/>
        <v>0</v>
      </c>
      <c r="AJ17" s="365">
        <f t="shared" ca="1" si="7"/>
        <v>0</v>
      </c>
      <c r="AK17" s="375">
        <f t="shared" ca="1" si="19"/>
        <v>0</v>
      </c>
      <c r="AL17" s="376">
        <f t="shared" ca="1" si="20"/>
        <v>0</v>
      </c>
      <c r="AN17" s="369" t="s">
        <v>496</v>
      </c>
      <c r="AO17" s="370">
        <f t="shared" ca="1" si="8"/>
        <v>0</v>
      </c>
      <c r="AP17" s="371">
        <f t="shared" ca="1" si="9"/>
        <v>0</v>
      </c>
      <c r="AQ17" s="372">
        <f t="shared" ca="1" si="21"/>
        <v>0</v>
      </c>
      <c r="AR17" s="373"/>
      <c r="AS17" s="369" t="s">
        <v>497</v>
      </c>
      <c r="AT17" s="370">
        <f t="shared" ca="1" si="10"/>
        <v>0</v>
      </c>
      <c r="AU17" s="371">
        <f t="shared" ca="1" si="11"/>
        <v>0</v>
      </c>
      <c r="AV17" s="372">
        <f t="shared" ca="1" si="12"/>
        <v>0</v>
      </c>
    </row>
    <row r="18" spans="1:48" ht="16.5" customHeight="1" x14ac:dyDescent="0.3">
      <c r="A18" s="468" t="s">
        <v>498</v>
      </c>
      <c r="B18" s="465"/>
      <c r="C18" s="465"/>
      <c r="D18" s="465"/>
      <c r="E18" s="309"/>
      <c r="G18" s="350">
        <f t="shared" si="0"/>
        <v>1</v>
      </c>
      <c r="H18" s="331">
        <f t="shared" si="1"/>
        <v>10</v>
      </c>
      <c r="I18" s="331">
        <f t="shared" ca="1" si="2"/>
        <v>44</v>
      </c>
      <c r="J18" s="351">
        <f ca="1">IF(W18=0,0,INT(IF(I18="",MAX(H:H)+COUNTIF(I$9:$I18,""),RANK(I18,I:I)+COUNTIF($I$9:I18,I18)/100)))</f>
        <v>2</v>
      </c>
      <c r="K18" s="331" t="str">
        <f t="shared" ca="1" si="3"/>
        <v>Nom 18</v>
      </c>
      <c r="L18" s="352">
        <f t="shared" si="13"/>
        <v>1</v>
      </c>
      <c r="M18" s="352">
        <f>IF(L18=0,0,P18-SUM($L$8:L18))</f>
        <v>0</v>
      </c>
      <c r="N18" s="334" t="str">
        <f>IF(IF(COUNTIF($N$8:N17,V18)&gt;0,"",V18)=$A$11,"",IF(V18=0,"",IF(COUNTIF($N$8:N17,V18)&gt;0,"",V18)))</f>
        <v/>
      </c>
      <c r="O18" s="334" t="str">
        <f>IF(N18="","",COUNTIF($O$8:O17,"&gt;0")+1)</f>
        <v/>
      </c>
      <c r="P18" s="353">
        <f t="shared" si="14"/>
        <v>10</v>
      </c>
      <c r="Q18" s="334">
        <f t="shared" ca="1" si="4"/>
        <v>0</v>
      </c>
      <c r="R18" s="334">
        <f ca="1">IF(S18=0,0,INT(IF(Q18="",MAX(P:P)+COUNTIF(Q$9:$Q18,""),RANK(Q18,Q:Q)+COUNTIF($Q$9:Q18,Q18)/100)))</f>
        <v>0</v>
      </c>
      <c r="S18" s="352">
        <f ca="1">IF(ISERROR(OFFSET(#REF!,MATCH($P18,O:O,0)-1,0,1,1))=TRUE,0,OFFSET(#REF!,MATCH($P18,O:O,0)-1,0,1,1))</f>
        <v>0</v>
      </c>
      <c r="T18" s="354">
        <f t="shared" ca="1" si="15"/>
        <v>0</v>
      </c>
      <c r="U18" s="355"/>
      <c r="V18" s="356" t="s">
        <v>458</v>
      </c>
      <c r="W18" s="357" t="s">
        <v>481</v>
      </c>
      <c r="X18" s="358" t="s">
        <v>499</v>
      </c>
      <c r="Y18" s="359" t="s">
        <v>446</v>
      </c>
      <c r="Z18" s="359" t="s">
        <v>453</v>
      </c>
      <c r="AA18" s="359" t="s">
        <v>432</v>
      </c>
      <c r="AB18" s="360" t="s">
        <v>433</v>
      </c>
      <c r="AC18" s="361" t="str">
        <f t="shared" ca="1" si="5"/>
        <v>à relancer</v>
      </c>
      <c r="AD18" s="362" t="str">
        <f t="shared" ca="1" si="6"/>
        <v/>
      </c>
      <c r="AE18" s="363"/>
      <c r="AG18" s="374">
        <f t="shared" ca="1" si="16"/>
        <v>0</v>
      </c>
      <c r="AH18" s="365">
        <f t="shared" ca="1" si="17"/>
        <v>0</v>
      </c>
      <c r="AI18" s="365">
        <f t="shared" ca="1" si="18"/>
        <v>0</v>
      </c>
      <c r="AJ18" s="365">
        <f t="shared" ca="1" si="7"/>
        <v>0</v>
      </c>
      <c r="AK18" s="375">
        <f t="shared" ca="1" si="19"/>
        <v>0</v>
      </c>
      <c r="AL18" s="376">
        <f t="shared" ca="1" si="20"/>
        <v>0</v>
      </c>
      <c r="AN18" s="369" t="s">
        <v>500</v>
      </c>
      <c r="AO18" s="370">
        <f t="shared" ca="1" si="8"/>
        <v>0</v>
      </c>
      <c r="AP18" s="371">
        <f t="shared" ca="1" si="9"/>
        <v>0</v>
      </c>
      <c r="AQ18" s="372">
        <f t="shared" ca="1" si="21"/>
        <v>0</v>
      </c>
      <c r="AR18" s="373"/>
      <c r="AS18" s="369" t="s">
        <v>501</v>
      </c>
      <c r="AT18" s="370">
        <f t="shared" ca="1" si="10"/>
        <v>0</v>
      </c>
      <c r="AU18" s="371">
        <f t="shared" ca="1" si="11"/>
        <v>0</v>
      </c>
      <c r="AV18" s="372">
        <f t="shared" ca="1" si="12"/>
        <v>0</v>
      </c>
    </row>
    <row r="19" spans="1:48" ht="16.5" customHeight="1" x14ac:dyDescent="0.3">
      <c r="A19" s="465" t="s">
        <v>502</v>
      </c>
      <c r="B19" s="465"/>
      <c r="C19" s="465"/>
      <c r="D19" s="465"/>
      <c r="E19" s="309"/>
      <c r="G19" s="350">
        <f t="shared" si="0"/>
        <v>1</v>
      </c>
      <c r="H19" s="331">
        <f t="shared" si="1"/>
        <v>11</v>
      </c>
      <c r="I19" s="331">
        <f t="shared" ca="1" si="2"/>
        <v>43</v>
      </c>
      <c r="J19" s="351">
        <f ca="1">IF(W19=0,0,INT(IF(I19="",MAX(H:H)+COUNTIF(I$9:$I19,""),RANK(I19,I:I)+COUNTIF($I$9:I19,I19)/100)))</f>
        <v>3</v>
      </c>
      <c r="K19" s="331" t="str">
        <f t="shared" ca="1" si="3"/>
        <v>Nom 19</v>
      </c>
      <c r="L19" s="352">
        <f t="shared" si="13"/>
        <v>1</v>
      </c>
      <c r="M19" s="352">
        <f>IF(L19=0,0,P19-SUM($L$8:L19))</f>
        <v>0</v>
      </c>
      <c r="N19" s="334" t="str">
        <f>IF(IF(COUNTIF($N$8:N18,V19)&gt;0,"",V19)=$A$11,"",IF(V19=0,"",IF(COUNTIF($N$8:N18,V19)&gt;0,"",V19)))</f>
        <v/>
      </c>
      <c r="O19" s="334" t="str">
        <f>IF(N19="","",COUNTIF($O$8:O18,"&gt;0")+1)</f>
        <v/>
      </c>
      <c r="P19" s="353">
        <f t="shared" si="14"/>
        <v>11</v>
      </c>
      <c r="Q19" s="334">
        <f t="shared" ca="1" si="4"/>
        <v>0</v>
      </c>
      <c r="R19" s="334">
        <f ca="1">IF(S19=0,0,INT(IF(Q19="",MAX(P:P)+COUNTIF(Q$9:$Q19,""),RANK(Q19,Q:Q)+COUNTIF($Q$9:Q19,Q19)/100)))</f>
        <v>0</v>
      </c>
      <c r="S19" s="352">
        <f ca="1">IF(ISERROR(OFFSET(#REF!,MATCH($P19,O:O,0)-1,0,1,1))=TRUE,0,OFFSET(#REF!,MATCH($P19,O:O,0)-1,0,1,1))</f>
        <v>0</v>
      </c>
      <c r="T19" s="354">
        <f t="shared" ca="1" si="15"/>
        <v>0</v>
      </c>
      <c r="U19" s="355"/>
      <c r="V19" s="356" t="s">
        <v>458</v>
      </c>
      <c r="W19" s="357" t="s">
        <v>503</v>
      </c>
      <c r="X19" s="358" t="s">
        <v>504</v>
      </c>
      <c r="Y19" s="359" t="s">
        <v>452</v>
      </c>
      <c r="Z19" s="359" t="s">
        <v>453</v>
      </c>
      <c r="AA19" s="359" t="s">
        <v>432</v>
      </c>
      <c r="AB19" s="360" t="s">
        <v>433</v>
      </c>
      <c r="AC19" s="361" t="str">
        <f t="shared" ca="1" si="5"/>
        <v>à relancer</v>
      </c>
      <c r="AD19" s="362" t="str">
        <f t="shared" ca="1" si="6"/>
        <v>x</v>
      </c>
      <c r="AE19" s="363"/>
      <c r="AG19" s="374">
        <f t="shared" ca="1" si="16"/>
        <v>0</v>
      </c>
      <c r="AH19" s="365">
        <f t="shared" ca="1" si="17"/>
        <v>0</v>
      </c>
      <c r="AI19" s="365">
        <f t="shared" ca="1" si="18"/>
        <v>0</v>
      </c>
      <c r="AJ19" s="365">
        <f t="shared" ca="1" si="7"/>
        <v>0</v>
      </c>
      <c r="AK19" s="375">
        <f t="shared" ca="1" si="19"/>
        <v>0</v>
      </c>
      <c r="AL19" s="376">
        <f t="shared" ca="1" si="20"/>
        <v>0</v>
      </c>
      <c r="AN19" s="369" t="s">
        <v>505</v>
      </c>
      <c r="AO19" s="370">
        <f t="shared" ca="1" si="8"/>
        <v>0</v>
      </c>
      <c r="AP19" s="371">
        <f t="shared" ca="1" si="9"/>
        <v>0</v>
      </c>
      <c r="AQ19" s="372">
        <f t="shared" ca="1" si="21"/>
        <v>0</v>
      </c>
      <c r="AR19" s="373"/>
      <c r="AS19" s="369" t="s">
        <v>506</v>
      </c>
      <c r="AT19" s="370">
        <f t="shared" ca="1" si="10"/>
        <v>0</v>
      </c>
      <c r="AU19" s="371">
        <f t="shared" ca="1" si="11"/>
        <v>0</v>
      </c>
      <c r="AV19" s="372">
        <f t="shared" ca="1" si="12"/>
        <v>0</v>
      </c>
    </row>
    <row r="20" spans="1:48" ht="16.5" customHeight="1" x14ac:dyDescent="0.3">
      <c r="A20" s="465" t="s">
        <v>507</v>
      </c>
      <c r="B20" s="465"/>
      <c r="C20" s="465"/>
      <c r="D20" s="465"/>
      <c r="E20" s="309"/>
      <c r="G20" s="350">
        <f t="shared" si="0"/>
        <v>1</v>
      </c>
      <c r="H20" s="331">
        <f t="shared" si="1"/>
        <v>12</v>
      </c>
      <c r="I20" s="331">
        <f t="shared" ca="1" si="2"/>
        <v>42</v>
      </c>
      <c r="J20" s="351">
        <f ca="1">IF(W20=0,0,INT(IF(I20="",MAX(H:H)+COUNTIF(I$9:$I20,""),RANK(I20,I:I)+COUNTIF($I$9:I20,I20)/100)))</f>
        <v>4</v>
      </c>
      <c r="K20" s="331" t="str">
        <f t="shared" ca="1" si="3"/>
        <v>Nom 2</v>
      </c>
      <c r="L20" s="352">
        <f t="shared" si="13"/>
        <v>1</v>
      </c>
      <c r="M20" s="352">
        <f>IF(L20=0,0,P20-SUM($L$8:L20))</f>
        <v>0</v>
      </c>
      <c r="N20" s="334" t="str">
        <f>IF(IF(COUNTIF($N$8:N19,V20)&gt;0,"",V20)=$A$11,"",IF(V20=0,"",IF(COUNTIF($N$8:N19,V20)&gt;0,"",V20)))</f>
        <v/>
      </c>
      <c r="O20" s="334" t="str">
        <f>IF(N20="","",COUNTIF($O$8:O19,"&gt;0")+1)</f>
        <v/>
      </c>
      <c r="P20" s="353">
        <f t="shared" si="14"/>
        <v>12</v>
      </c>
      <c r="Q20" s="334">
        <f t="shared" ca="1" si="4"/>
        <v>0</v>
      </c>
      <c r="R20" s="334">
        <f ca="1">IF(S20=0,0,INT(IF(Q20="",MAX(P:P)+COUNTIF(Q$9:$Q20,""),RANK(Q20,Q:Q)+COUNTIF($Q$9:Q20,Q20)/100)))</f>
        <v>0</v>
      </c>
      <c r="S20" s="352">
        <f ca="1">IF(ISERROR(OFFSET(#REF!,MATCH($P20,O:O,0)-1,0,1,1))=TRUE,0,OFFSET(#REF!,MATCH($P20,O:O,0)-1,0,1,1))</f>
        <v>0</v>
      </c>
      <c r="T20" s="354">
        <f t="shared" ca="1" si="15"/>
        <v>0</v>
      </c>
      <c r="U20" s="355"/>
      <c r="V20" s="356" t="s">
        <v>458</v>
      </c>
      <c r="W20" s="357" t="s">
        <v>472</v>
      </c>
      <c r="X20" s="358" t="s">
        <v>508</v>
      </c>
      <c r="Y20" s="359" t="s">
        <v>452</v>
      </c>
      <c r="Z20" s="359" t="s">
        <v>453</v>
      </c>
      <c r="AA20" s="359" t="s">
        <v>432</v>
      </c>
      <c r="AB20" s="360" t="s">
        <v>432</v>
      </c>
      <c r="AC20" s="361" t="str">
        <f t="shared" ca="1" si="5"/>
        <v>à laisser venir</v>
      </c>
      <c r="AD20" s="362" t="str">
        <f t="shared" ca="1" si="6"/>
        <v/>
      </c>
      <c r="AE20" s="363"/>
      <c r="AG20" s="374">
        <f t="shared" ca="1" si="16"/>
        <v>0</v>
      </c>
      <c r="AH20" s="365">
        <f t="shared" ca="1" si="17"/>
        <v>0</v>
      </c>
      <c r="AI20" s="365">
        <f t="shared" ca="1" si="18"/>
        <v>0</v>
      </c>
      <c r="AJ20" s="365">
        <f t="shared" ca="1" si="7"/>
        <v>0</v>
      </c>
      <c r="AK20" s="375">
        <f t="shared" ca="1" si="19"/>
        <v>0</v>
      </c>
      <c r="AL20" s="376">
        <f t="shared" ca="1" si="20"/>
        <v>0</v>
      </c>
      <c r="AN20" s="369" t="s">
        <v>509</v>
      </c>
      <c r="AO20" s="370">
        <f t="shared" ca="1" si="8"/>
        <v>0</v>
      </c>
      <c r="AP20" s="371">
        <f t="shared" ca="1" si="9"/>
        <v>2</v>
      </c>
      <c r="AQ20" s="372">
        <f t="shared" ca="1" si="21"/>
        <v>0</v>
      </c>
      <c r="AR20" s="373"/>
      <c r="AS20" s="369" t="s">
        <v>510</v>
      </c>
      <c r="AT20" s="370">
        <f t="shared" ca="1" si="10"/>
        <v>0</v>
      </c>
      <c r="AU20" s="371">
        <f t="shared" ca="1" si="11"/>
        <v>0</v>
      </c>
      <c r="AV20" s="372">
        <f t="shared" ca="1" si="12"/>
        <v>0</v>
      </c>
    </row>
    <row r="21" spans="1:48" ht="18" customHeight="1" x14ac:dyDescent="0.3">
      <c r="A21" s="465" t="s">
        <v>511</v>
      </c>
      <c r="B21" s="465"/>
      <c r="C21" s="465"/>
      <c r="D21" s="465"/>
      <c r="E21" s="309"/>
      <c r="G21" s="350">
        <f t="shared" si="0"/>
        <v>1</v>
      </c>
      <c r="H21" s="331">
        <f t="shared" si="1"/>
        <v>13</v>
      </c>
      <c r="I21" s="331">
        <f t="shared" ca="1" si="2"/>
        <v>41</v>
      </c>
      <c r="J21" s="351">
        <f ca="1">IF(W21=0,0,INT(IF(I21="",MAX(H:H)+COUNTIF(I$9:$I21,""),RANK(I21,I:I)+COUNTIF($I$9:I21,I21)/100)))</f>
        <v>5</v>
      </c>
      <c r="K21" s="331" t="str">
        <f t="shared" ca="1" si="3"/>
        <v>Nom 20</v>
      </c>
      <c r="L21" s="352">
        <f t="shared" si="13"/>
        <v>1</v>
      </c>
      <c r="M21" s="352">
        <f>IF(L21=0,0,P21-SUM($L$8:L21))</f>
        <v>0</v>
      </c>
      <c r="N21" s="334" t="str">
        <f>IF(IF(COUNTIF($N$8:N20,V21)&gt;0,"",V21)=$A$11,"",IF(V21=0,"",IF(COUNTIF($N$8:N20,V21)&gt;0,"",V21)))</f>
        <v/>
      </c>
      <c r="O21" s="334" t="str">
        <f>IF(N21="","",COUNTIF($O$8:O20,"&gt;0")+1)</f>
        <v/>
      </c>
      <c r="P21" s="353">
        <f t="shared" si="14"/>
        <v>13</v>
      </c>
      <c r="Q21" s="334">
        <f t="shared" ca="1" si="4"/>
        <v>0</v>
      </c>
      <c r="R21" s="334">
        <f ca="1">IF(S21=0,0,INT(IF(Q21="",MAX(P:P)+COUNTIF(Q$9:$Q21,""),RANK(Q21,Q:Q)+COUNTIF($Q$9:Q21,Q21)/100)))</f>
        <v>0</v>
      </c>
      <c r="S21" s="352">
        <f ca="1">IF(ISERROR(OFFSET(#REF!,MATCH($P21,O:O,0)-1,0,1,1))=TRUE,0,OFFSET(#REF!,MATCH($P21,O:O,0)-1,0,1,1))</f>
        <v>0</v>
      </c>
      <c r="T21" s="354">
        <f t="shared" ca="1" si="15"/>
        <v>0</v>
      </c>
      <c r="U21" s="355"/>
      <c r="V21" s="356" t="s">
        <v>458</v>
      </c>
      <c r="W21" s="357" t="s">
        <v>512</v>
      </c>
      <c r="X21" s="358" t="s">
        <v>513</v>
      </c>
      <c r="Y21" s="359" t="s">
        <v>461</v>
      </c>
      <c r="Z21" s="359" t="s">
        <v>453</v>
      </c>
      <c r="AA21" s="359" t="s">
        <v>432</v>
      </c>
      <c r="AB21" s="360" t="s">
        <v>433</v>
      </c>
      <c r="AC21" s="361" t="str">
        <f t="shared" ca="1" si="5"/>
        <v>à relancer</v>
      </c>
      <c r="AD21" s="362" t="str">
        <f t="shared" ca="1" si="6"/>
        <v/>
      </c>
      <c r="AE21" s="363"/>
      <c r="AG21" s="374">
        <f t="shared" ca="1" si="16"/>
        <v>0</v>
      </c>
      <c r="AH21" s="365">
        <f t="shared" ca="1" si="17"/>
        <v>0</v>
      </c>
      <c r="AI21" s="365">
        <f t="shared" ca="1" si="18"/>
        <v>0</v>
      </c>
      <c r="AJ21" s="365">
        <f t="shared" ca="1" si="7"/>
        <v>0</v>
      </c>
      <c r="AK21" s="375">
        <f t="shared" ca="1" si="19"/>
        <v>0</v>
      </c>
      <c r="AL21" s="376">
        <f t="shared" ca="1" si="20"/>
        <v>0</v>
      </c>
      <c r="AN21" s="369" t="s">
        <v>514</v>
      </c>
      <c r="AO21" s="370">
        <f t="shared" ca="1" si="8"/>
        <v>0</v>
      </c>
      <c r="AP21" s="371">
        <f t="shared" ca="1" si="9"/>
        <v>1</v>
      </c>
      <c r="AQ21" s="372">
        <f t="shared" ca="1" si="21"/>
        <v>0</v>
      </c>
      <c r="AR21" s="373"/>
      <c r="AS21" s="369"/>
      <c r="AT21" s="370">
        <f t="shared" si="10"/>
        <v>0</v>
      </c>
      <c r="AU21" s="371">
        <f t="shared" ca="1" si="11"/>
        <v>0</v>
      </c>
      <c r="AV21" s="372">
        <f t="shared" si="12"/>
        <v>0</v>
      </c>
    </row>
    <row r="22" spans="1:48" ht="18" customHeight="1" x14ac:dyDescent="0.3">
      <c r="A22" s="377"/>
      <c r="B22" s="378"/>
      <c r="C22" s="378"/>
      <c r="D22" s="378"/>
      <c r="E22" s="309"/>
      <c r="G22" s="350">
        <f t="shared" si="0"/>
        <v>1</v>
      </c>
      <c r="H22" s="331">
        <f t="shared" si="1"/>
        <v>14</v>
      </c>
      <c r="I22" s="331">
        <f t="shared" ca="1" si="2"/>
        <v>40</v>
      </c>
      <c r="J22" s="351">
        <f ca="1">IF(W22=0,0,INT(IF(I22="",MAX(H:H)+COUNTIF(I$9:$I22,""),RANK(I22,I:I)+COUNTIF($I$9:I22,I22)/100)))</f>
        <v>6</v>
      </c>
      <c r="K22" s="331" t="str">
        <f t="shared" ca="1" si="3"/>
        <v>Nom 21</v>
      </c>
      <c r="L22" s="352">
        <f t="shared" si="13"/>
        <v>1</v>
      </c>
      <c r="M22" s="352">
        <f>IF(L22=0,0,P22-SUM($L$8:L22))</f>
        <v>0</v>
      </c>
      <c r="N22" s="334" t="str">
        <f>IF(IF(COUNTIF($N$8:N21,V22)&gt;0,"",V22)=$A$11,"",IF(V22=0,"",IF(COUNTIF($N$8:N21,V22)&gt;0,"",V22)))</f>
        <v/>
      </c>
      <c r="O22" s="334" t="str">
        <f>IF(N22="","",COUNTIF($O$8:O21,"&gt;0")+1)</f>
        <v/>
      </c>
      <c r="P22" s="353">
        <f t="shared" si="14"/>
        <v>14</v>
      </c>
      <c r="Q22" s="334">
        <f t="shared" ca="1" si="4"/>
        <v>0</v>
      </c>
      <c r="R22" s="334">
        <f ca="1">IF(S22=0,0,INT(IF(Q22="",MAX(P:P)+COUNTIF(Q$9:$Q22,""),RANK(Q22,Q:Q)+COUNTIF($Q$9:Q22,Q22)/100)))</f>
        <v>0</v>
      </c>
      <c r="S22" s="352">
        <f ca="1">IF(ISERROR(OFFSET(#REF!,MATCH($P22,O:O,0)-1,0,1,1))=TRUE,0,OFFSET(#REF!,MATCH($P22,O:O,0)-1,0,1,1))</f>
        <v>0</v>
      </c>
      <c r="T22" s="354">
        <f t="shared" ca="1" si="15"/>
        <v>0</v>
      </c>
      <c r="U22" s="355"/>
      <c r="V22" s="356" t="s">
        <v>458</v>
      </c>
      <c r="W22" s="357" t="s">
        <v>515</v>
      </c>
      <c r="X22" s="358" t="s">
        <v>516</v>
      </c>
      <c r="Y22" s="359" t="s">
        <v>461</v>
      </c>
      <c r="Z22" s="359" t="s">
        <v>453</v>
      </c>
      <c r="AA22" s="359" t="s">
        <v>432</v>
      </c>
      <c r="AB22" s="360" t="s">
        <v>432</v>
      </c>
      <c r="AC22" s="361" t="str">
        <f t="shared" ca="1" si="5"/>
        <v>à laisser venir</v>
      </c>
      <c r="AD22" s="362" t="str">
        <f t="shared" ca="1" si="6"/>
        <v/>
      </c>
      <c r="AE22" s="363"/>
      <c r="AG22" s="374">
        <f t="shared" ca="1" si="16"/>
        <v>0</v>
      </c>
      <c r="AH22" s="365">
        <f t="shared" ca="1" si="17"/>
        <v>0</v>
      </c>
      <c r="AI22" s="365">
        <f t="shared" ca="1" si="18"/>
        <v>0</v>
      </c>
      <c r="AJ22" s="365">
        <f t="shared" ca="1" si="7"/>
        <v>0</v>
      </c>
      <c r="AK22" s="375">
        <f t="shared" ca="1" si="19"/>
        <v>0</v>
      </c>
      <c r="AL22" s="376">
        <f t="shared" ca="1" si="20"/>
        <v>0</v>
      </c>
      <c r="AN22" s="369" t="s">
        <v>517</v>
      </c>
      <c r="AO22" s="370">
        <f t="shared" ca="1" si="8"/>
        <v>0</v>
      </c>
      <c r="AP22" s="371">
        <f t="shared" ca="1" si="9"/>
        <v>3</v>
      </c>
      <c r="AQ22" s="372">
        <f t="shared" ca="1" si="21"/>
        <v>0</v>
      </c>
      <c r="AR22" s="373"/>
      <c r="AS22" s="369"/>
      <c r="AT22" s="370">
        <f t="shared" si="10"/>
        <v>0</v>
      </c>
      <c r="AU22" s="371">
        <f t="shared" ca="1" si="11"/>
        <v>0</v>
      </c>
      <c r="AV22" s="372">
        <f t="shared" si="12"/>
        <v>0</v>
      </c>
    </row>
    <row r="23" spans="1:48" ht="18" x14ac:dyDescent="0.3">
      <c r="A23" s="459" t="str">
        <f>+A20</f>
        <v>Type de Lien</v>
      </c>
      <c r="B23" s="459"/>
      <c r="C23" s="459"/>
      <c r="D23" s="459"/>
      <c r="E23" s="459"/>
      <c r="G23" s="350">
        <f t="shared" si="0"/>
        <v>1</v>
      </c>
      <c r="H23" s="331">
        <f t="shared" si="1"/>
        <v>15</v>
      </c>
      <c r="I23" s="331">
        <f t="shared" ca="1" si="2"/>
        <v>39</v>
      </c>
      <c r="J23" s="351">
        <f ca="1">IF(W23=0,0,INT(IF(I23="",MAX(H:H)+COUNTIF(I$9:$I23,""),RANK(I23,I:I)+COUNTIF($I$9:I23,I23)/100)))</f>
        <v>7</v>
      </c>
      <c r="K23" s="331" t="str">
        <f t="shared" ca="1" si="3"/>
        <v>Nom 22</v>
      </c>
      <c r="L23" s="352">
        <f t="shared" si="13"/>
        <v>1</v>
      </c>
      <c r="M23" s="352">
        <f>IF(L23=0,0,P23-SUM($L$8:L23))</f>
        <v>0</v>
      </c>
      <c r="N23" s="334" t="str">
        <f>IF(IF(COUNTIF($N$8:N22,V23)&gt;0,"",V23)=$A$11,"",IF(V23=0,"",IF(COUNTIF($N$8:N22,V23)&gt;0,"",V23)))</f>
        <v/>
      </c>
      <c r="O23" s="334" t="str">
        <f>IF(N23="","",COUNTIF($O$8:O22,"&gt;0")+1)</f>
        <v/>
      </c>
      <c r="P23" s="353">
        <f t="shared" si="14"/>
        <v>15</v>
      </c>
      <c r="Q23" s="334">
        <f t="shared" ca="1" si="4"/>
        <v>0</v>
      </c>
      <c r="R23" s="334">
        <f ca="1">IF(S23=0,0,INT(IF(Q23="",MAX(P:P)+COUNTIF(Q$9:$Q23,""),RANK(Q23,Q:Q)+COUNTIF($Q$9:Q23,Q23)/100)))</f>
        <v>0</v>
      </c>
      <c r="S23" s="352">
        <f ca="1">IF(ISERROR(OFFSET(#REF!,MATCH($P23,O:O,0)-1,0,1,1))=TRUE,0,OFFSET(#REF!,MATCH($P23,O:O,0)-1,0,1,1))</f>
        <v>0</v>
      </c>
      <c r="T23" s="354">
        <f t="shared" ca="1" si="15"/>
        <v>0</v>
      </c>
      <c r="U23" s="355"/>
      <c r="V23" s="356" t="s">
        <v>458</v>
      </c>
      <c r="W23" s="357" t="s">
        <v>518</v>
      </c>
      <c r="X23" s="358" t="s">
        <v>519</v>
      </c>
      <c r="Y23" s="359" t="s">
        <v>461</v>
      </c>
      <c r="Z23" s="359" t="s">
        <v>453</v>
      </c>
      <c r="AA23" s="359" t="s">
        <v>432</v>
      </c>
      <c r="AB23" s="360" t="s">
        <v>433</v>
      </c>
      <c r="AC23" s="361" t="str">
        <f t="shared" ca="1" si="5"/>
        <v>à relancer</v>
      </c>
      <c r="AD23" s="362" t="str">
        <f t="shared" ca="1" si="6"/>
        <v/>
      </c>
      <c r="AE23" s="363"/>
      <c r="AN23" s="369" t="s">
        <v>520</v>
      </c>
      <c r="AO23" s="370">
        <f t="shared" ca="1" si="8"/>
        <v>0</v>
      </c>
      <c r="AP23" s="371">
        <f t="shared" ca="1" si="9"/>
        <v>0</v>
      </c>
      <c r="AQ23" s="372">
        <f t="shared" ca="1" si="21"/>
        <v>0</v>
      </c>
      <c r="AR23" s="313"/>
      <c r="AT23" s="306" t="s">
        <v>521</v>
      </c>
    </row>
    <row r="24" spans="1:48" ht="18" x14ac:dyDescent="0.3">
      <c r="A24" s="460" t="s">
        <v>434</v>
      </c>
      <c r="B24" s="460"/>
      <c r="C24" s="460"/>
      <c r="D24" s="460"/>
      <c r="E24" s="379">
        <v>1</v>
      </c>
      <c r="G24" s="350">
        <f t="shared" si="0"/>
        <v>1</v>
      </c>
      <c r="H24" s="331">
        <f t="shared" si="1"/>
        <v>16</v>
      </c>
      <c r="I24" s="331">
        <f t="shared" ca="1" si="2"/>
        <v>38</v>
      </c>
      <c r="J24" s="351">
        <f ca="1">IF(W24=0,0,INT(IF(I24="",MAX(H:H)+COUNTIF(I$9:$I24,""),RANK(I24,I:I)+COUNTIF($I$9:I24,I24)/100)))</f>
        <v>8</v>
      </c>
      <c r="K24" s="331" t="str">
        <f t="shared" ca="1" si="3"/>
        <v>Nom 23</v>
      </c>
      <c r="L24" s="352">
        <f t="shared" si="13"/>
        <v>1</v>
      </c>
      <c r="M24" s="352">
        <f>IF(L24=0,0,P24-SUM($L$8:L24))</f>
        <v>0</v>
      </c>
      <c r="N24" s="334" t="str">
        <f>IF(IF(COUNTIF($N$8:N23,V24)&gt;0,"",V24)=$A$11,"",IF(V24=0,"",IF(COUNTIF($N$8:N23,V24)&gt;0,"",V24)))</f>
        <v/>
      </c>
      <c r="O24" s="334" t="str">
        <f>IF(N24="","",COUNTIF($O$8:O23,"&gt;0")+1)</f>
        <v/>
      </c>
      <c r="P24" s="353">
        <f t="shared" si="14"/>
        <v>16</v>
      </c>
      <c r="Q24" s="334">
        <f t="shared" ca="1" si="4"/>
        <v>0</v>
      </c>
      <c r="R24" s="334">
        <f ca="1">IF(S24=0,0,INT(IF(Q24="",MAX(P:P)+COUNTIF(Q$9:$Q24,""),RANK(Q24,Q:Q)+COUNTIF($Q$9:Q24,Q24)/100)))</f>
        <v>0</v>
      </c>
      <c r="S24" s="352">
        <f ca="1">IF(ISERROR(OFFSET(#REF!,MATCH($P24,O:O,0)-1,0,1,1))=TRUE,0,OFFSET(#REF!,MATCH($P24,O:O,0)-1,0,1,1))</f>
        <v>0</v>
      </c>
      <c r="T24" s="354">
        <f t="shared" ca="1" si="15"/>
        <v>0</v>
      </c>
      <c r="U24" s="355"/>
      <c r="V24" s="356" t="s">
        <v>458</v>
      </c>
      <c r="W24" s="357" t="s">
        <v>522</v>
      </c>
      <c r="X24" s="358" t="s">
        <v>523</v>
      </c>
      <c r="Y24" s="359" t="s">
        <v>478</v>
      </c>
      <c r="Z24" s="359" t="s">
        <v>453</v>
      </c>
      <c r="AA24" s="359" t="s">
        <v>432</v>
      </c>
      <c r="AB24" s="360" t="s">
        <v>433</v>
      </c>
      <c r="AC24" s="361" t="str">
        <f t="shared" ca="1" si="5"/>
        <v>à relancer</v>
      </c>
      <c r="AD24" s="362" t="str">
        <f t="shared" ca="1" si="6"/>
        <v/>
      </c>
      <c r="AE24" s="363"/>
      <c r="AG24" s="380" t="s">
        <v>524</v>
      </c>
      <c r="AN24" s="369" t="s">
        <v>525</v>
      </c>
      <c r="AO24" s="370">
        <f t="shared" ca="1" si="8"/>
        <v>0</v>
      </c>
      <c r="AP24" s="371">
        <f t="shared" ca="1" si="9"/>
        <v>2</v>
      </c>
      <c r="AQ24" s="372">
        <f t="shared" ca="1" si="21"/>
        <v>0</v>
      </c>
      <c r="AR24" s="313"/>
    </row>
    <row r="25" spans="1:48" x14ac:dyDescent="0.3">
      <c r="A25" s="460" t="s">
        <v>432</v>
      </c>
      <c r="B25" s="460"/>
      <c r="C25" s="460"/>
      <c r="D25" s="460"/>
      <c r="E25" s="379">
        <v>2</v>
      </c>
      <c r="G25" s="350">
        <f t="shared" si="0"/>
        <v>1</v>
      </c>
      <c r="H25" s="331">
        <f t="shared" si="1"/>
        <v>17</v>
      </c>
      <c r="I25" s="331">
        <f t="shared" ca="1" si="2"/>
        <v>37</v>
      </c>
      <c r="J25" s="351">
        <f ca="1">IF(W25=0,0,INT(IF(I25="",MAX(H:H)+COUNTIF(I$9:$I25,""),RANK(I25,I:I)+COUNTIF($I$9:I25,I25)/100)))</f>
        <v>9</v>
      </c>
      <c r="K25" s="331" t="str">
        <f t="shared" ca="1" si="3"/>
        <v>Nom 24</v>
      </c>
      <c r="L25" s="352">
        <f t="shared" si="13"/>
        <v>1</v>
      </c>
      <c r="M25" s="352">
        <f>IF(L25=0,0,P25-SUM($L$8:L25))</f>
        <v>0</v>
      </c>
      <c r="N25" s="334" t="str">
        <f>IF(IF(COUNTIF($N$8:N24,V25)&gt;0,"",V25)=$A$11,"",IF(V25=0,"",IF(COUNTIF($N$8:N24,V25)&gt;0,"",V25)))</f>
        <v/>
      </c>
      <c r="O25" s="334" t="str">
        <f>IF(N25="","",COUNTIF($O$8:O24,"&gt;0")+1)</f>
        <v/>
      </c>
      <c r="P25" s="353">
        <f t="shared" si="14"/>
        <v>17</v>
      </c>
      <c r="Q25" s="334">
        <f t="shared" ca="1" si="4"/>
        <v>0</v>
      </c>
      <c r="R25" s="334">
        <f ca="1">IF(S25=0,0,INT(IF(Q25="",MAX(P:P)+COUNTIF(Q$9:$Q25,""),RANK(Q25,Q:Q)+COUNTIF($Q$9:Q25,Q25)/100)))</f>
        <v>0</v>
      </c>
      <c r="S25" s="352">
        <f ca="1">IF(ISERROR(OFFSET(#REF!,MATCH($P25,O:O,0)-1,0,1,1))=TRUE,0,OFFSET(#REF!,MATCH($P25,O:O,0)-1,0,1,1))</f>
        <v>0</v>
      </c>
      <c r="T25" s="354">
        <f t="shared" ca="1" si="15"/>
        <v>0</v>
      </c>
      <c r="U25" s="355"/>
      <c r="V25" s="356" t="s">
        <v>481</v>
      </c>
      <c r="W25" s="357" t="s">
        <v>526</v>
      </c>
      <c r="X25" s="358" t="s">
        <v>461</v>
      </c>
      <c r="Y25" s="359" t="s">
        <v>517</v>
      </c>
      <c r="Z25" s="359" t="s">
        <v>470</v>
      </c>
      <c r="AA25" s="359" t="s">
        <v>432</v>
      </c>
      <c r="AB25" s="360" t="s">
        <v>433</v>
      </c>
      <c r="AC25" s="361" t="str">
        <f t="shared" ca="1" si="5"/>
        <v>à relancer</v>
      </c>
      <c r="AD25" s="362" t="str">
        <f t="shared" ca="1" si="6"/>
        <v/>
      </c>
      <c r="AE25" s="363"/>
      <c r="AG25" s="380" t="s">
        <v>527</v>
      </c>
      <c r="AR25" s="313"/>
    </row>
    <row r="26" spans="1:48" x14ac:dyDescent="0.3">
      <c r="A26" s="307"/>
      <c r="B26" s="307"/>
      <c r="C26" s="307"/>
      <c r="D26" s="307"/>
      <c r="E26" s="381"/>
      <c r="G26" s="350">
        <f t="shared" si="0"/>
        <v>1</v>
      </c>
      <c r="H26" s="331">
        <f t="shared" si="1"/>
        <v>18</v>
      </c>
      <c r="I26" s="331">
        <f t="shared" ca="1" si="2"/>
        <v>36</v>
      </c>
      <c r="J26" s="351">
        <f ca="1">IF(W26=0,0,INT(IF(I26="",MAX(H:H)+COUNTIF(I$9:$I26,""),RANK(I26,I:I)+COUNTIF($I$9:I26,I26)/100)))</f>
        <v>10</v>
      </c>
      <c r="K26" s="331" t="str">
        <f t="shared" ca="1" si="3"/>
        <v>Nom 25</v>
      </c>
      <c r="L26" s="352">
        <f t="shared" si="13"/>
        <v>1</v>
      </c>
      <c r="M26" s="352">
        <f>IF(L26=0,0,P26-SUM($L$8:L26))</f>
        <v>0</v>
      </c>
      <c r="N26" s="334" t="str">
        <f>IF(IF(COUNTIF($N$8:N25,V26)&gt;0,"",V26)=$A$11,"",IF(V26=0,"",IF(COUNTIF($N$8:N25,V26)&gt;0,"",V26)))</f>
        <v>Nom 27</v>
      </c>
      <c r="O26" s="334">
        <f>IF(N26="","",COUNTIF($O$8:O25,"&gt;0")+1)</f>
        <v>3</v>
      </c>
      <c r="P26" s="353">
        <f t="shared" si="14"/>
        <v>18</v>
      </c>
      <c r="Q26" s="334">
        <f t="shared" ca="1" si="4"/>
        <v>0</v>
      </c>
      <c r="R26" s="334">
        <f ca="1">IF(S26=0,0,INT(IF(Q26="",MAX(P:P)+COUNTIF(Q$9:$Q26,""),RANK(Q26,Q:Q)+COUNTIF($Q$9:Q26,Q26)/100)))</f>
        <v>0</v>
      </c>
      <c r="S26" s="352">
        <f ca="1">IF(ISERROR(OFFSET(#REF!,MATCH($P26,O:O,0)-1,0,1,1))=TRUE,0,OFFSET(#REF!,MATCH($P26,O:O,0)-1,0,1,1))</f>
        <v>0</v>
      </c>
      <c r="T26" s="354">
        <f t="shared" ca="1" si="15"/>
        <v>0</v>
      </c>
      <c r="U26" s="355"/>
      <c r="V26" s="356" t="s">
        <v>528</v>
      </c>
      <c r="W26" s="357" t="s">
        <v>529</v>
      </c>
      <c r="X26" s="358" t="s">
        <v>461</v>
      </c>
      <c r="Y26" s="359" t="s">
        <v>514</v>
      </c>
      <c r="Z26" s="359" t="s">
        <v>466</v>
      </c>
      <c r="AA26" s="359" t="s">
        <v>434</v>
      </c>
      <c r="AB26" s="360" t="s">
        <v>433</v>
      </c>
      <c r="AC26" s="361" t="str">
        <f t="shared" ca="1" si="5"/>
        <v>à maintenir</v>
      </c>
      <c r="AD26" s="362" t="str">
        <f t="shared" ca="1" si="6"/>
        <v/>
      </c>
      <c r="AE26" s="363"/>
      <c r="AO26" s="306" t="s">
        <v>530</v>
      </c>
      <c r="AR26" s="313"/>
    </row>
    <row r="27" spans="1:48" x14ac:dyDescent="0.3">
      <c r="A27" s="459" t="str">
        <f>+A21</f>
        <v>Potentialité coopération</v>
      </c>
      <c r="B27" s="459"/>
      <c r="C27" s="459"/>
      <c r="D27" s="459"/>
      <c r="E27" s="459"/>
      <c r="G27" s="350">
        <f t="shared" si="0"/>
        <v>1</v>
      </c>
      <c r="H27" s="331">
        <f t="shared" si="1"/>
        <v>19</v>
      </c>
      <c r="I27" s="331">
        <f t="shared" ca="1" si="2"/>
        <v>35</v>
      </c>
      <c r="J27" s="351">
        <f ca="1">IF(W27=0,0,INT(IF(I27="",MAX(H:H)+COUNTIF(I$9:$I27,""),RANK(I27,I:I)+COUNTIF($I$9:I27,I27)/100)))</f>
        <v>11</v>
      </c>
      <c r="K27" s="331" t="str">
        <f t="shared" ca="1" si="3"/>
        <v>Nom 26</v>
      </c>
      <c r="L27" s="352">
        <f t="shared" si="13"/>
        <v>1</v>
      </c>
      <c r="M27" s="352">
        <f>IF(L27=0,0,P27-SUM($L$8:L27))</f>
        <v>0</v>
      </c>
      <c r="N27" s="334" t="str">
        <f>IF(IF(COUNTIF($N$8:N26,V27)&gt;0,"",V27)=$A$11,"",IF(V27=0,"",IF(COUNTIF($N$8:N26,V27)&gt;0,"",V27)))</f>
        <v>Nom 28</v>
      </c>
      <c r="O27" s="334">
        <f>IF(N27="","",COUNTIF($O$8:O26,"&gt;0")+1)</f>
        <v>4</v>
      </c>
      <c r="P27" s="353">
        <f t="shared" si="14"/>
        <v>19</v>
      </c>
      <c r="Q27" s="334">
        <f t="shared" ca="1" si="4"/>
        <v>0</v>
      </c>
      <c r="R27" s="334">
        <f ca="1">IF(S27=0,0,INT(IF(Q27="",MAX(P:P)+COUNTIF(Q$9:$Q27,""),RANK(Q27,Q:Q)+COUNTIF($Q$9:Q27,Q27)/100)))</f>
        <v>0</v>
      </c>
      <c r="S27" s="352">
        <f ca="1">IF(ISERROR(OFFSET(#REF!,MATCH($P27,O:O,0)-1,0,1,1))=TRUE,0,OFFSET(#REF!,MATCH($P27,O:O,0)-1,0,1,1))</f>
        <v>0</v>
      </c>
      <c r="T27" s="354">
        <f t="shared" ca="1" si="15"/>
        <v>0</v>
      </c>
      <c r="U27" s="355"/>
      <c r="V27" s="356" t="s">
        <v>531</v>
      </c>
      <c r="W27" s="357" t="s">
        <v>532</v>
      </c>
      <c r="X27" s="358" t="s">
        <v>461</v>
      </c>
      <c r="Y27" s="359" t="s">
        <v>517</v>
      </c>
      <c r="Z27" s="359" t="s">
        <v>453</v>
      </c>
      <c r="AA27" s="359" t="s">
        <v>432</v>
      </c>
      <c r="AB27" s="360" t="s">
        <v>432</v>
      </c>
      <c r="AC27" s="361" t="str">
        <f t="shared" ca="1" si="5"/>
        <v>à laisser venir</v>
      </c>
      <c r="AD27" s="362" t="str">
        <f t="shared" ca="1" si="6"/>
        <v/>
      </c>
      <c r="AE27" s="363"/>
      <c r="AR27" s="313"/>
    </row>
    <row r="28" spans="1:48" x14ac:dyDescent="0.3">
      <c r="A28" s="460" t="s">
        <v>433</v>
      </c>
      <c r="B28" s="460"/>
      <c r="C28" s="460"/>
      <c r="D28" s="460"/>
      <c r="E28" s="379">
        <v>1</v>
      </c>
      <c r="G28" s="350">
        <f t="shared" si="0"/>
        <v>1</v>
      </c>
      <c r="H28" s="331">
        <f t="shared" si="1"/>
        <v>20</v>
      </c>
      <c r="I28" s="331">
        <f t="shared" ca="1" si="2"/>
        <v>33</v>
      </c>
      <c r="J28" s="351">
        <f ca="1">IF(W28=0,0,INT(IF(I28="",MAX(H:H)+COUNTIF(I$9:$I28,""),RANK(I28,I:I)+COUNTIF($I$9:I28,I28)/100)))</f>
        <v>13</v>
      </c>
      <c r="K28" s="331" t="str">
        <f t="shared" ca="1" si="3"/>
        <v>Nom 27</v>
      </c>
      <c r="L28" s="352">
        <f t="shared" si="13"/>
        <v>1</v>
      </c>
      <c r="M28" s="352">
        <f>IF(L28=0,0,P28-SUM($L$8:L28))</f>
        <v>0</v>
      </c>
      <c r="N28" s="334" t="str">
        <f>IF(IF(COUNTIF($N$8:N27,V28)&gt;0,"",V28)=$A$11,"",IF(V28=0,"",IF(COUNTIF($N$8:N27,V28)&gt;0,"",V28)))</f>
        <v>Nom 29</v>
      </c>
      <c r="O28" s="334">
        <f>IF(N28="","",COUNTIF($O$8:O27,"&gt;0")+1)</f>
        <v>5</v>
      </c>
      <c r="P28" s="353">
        <f t="shared" si="14"/>
        <v>20</v>
      </c>
      <c r="Q28" s="334">
        <f t="shared" ca="1" si="4"/>
        <v>0</v>
      </c>
      <c r="R28" s="334">
        <f ca="1">IF(S28=0,0,INT(IF(Q28="",MAX(P:P)+COUNTIF(Q$9:$Q28,""),RANK(Q28,Q:Q)+COUNTIF($Q$9:Q28,Q28)/100)))</f>
        <v>0</v>
      </c>
      <c r="S28" s="352">
        <f ca="1">IF(ISERROR(OFFSET(#REF!,MATCH($P28,O:O,0)-1,0,1,1))=TRUE,0,OFFSET(#REF!,MATCH($P28,O:O,0)-1,0,1,1))</f>
        <v>0</v>
      </c>
      <c r="T28" s="354">
        <f t="shared" ca="1" si="15"/>
        <v>0</v>
      </c>
      <c r="U28" s="355"/>
      <c r="V28" s="356" t="s">
        <v>533</v>
      </c>
      <c r="W28" s="357" t="s">
        <v>534</v>
      </c>
      <c r="X28" s="358" t="s">
        <v>461</v>
      </c>
      <c r="Y28" s="359" t="s">
        <v>446</v>
      </c>
      <c r="Z28" s="359" t="s">
        <v>453</v>
      </c>
      <c r="AA28" s="359" t="s">
        <v>432</v>
      </c>
      <c r="AB28" s="360" t="s">
        <v>432</v>
      </c>
      <c r="AC28" s="361" t="str">
        <f t="shared" ca="1" si="5"/>
        <v>à laisser venir</v>
      </c>
      <c r="AD28" s="362" t="str">
        <f t="shared" ca="1" si="6"/>
        <v/>
      </c>
      <c r="AE28" s="363"/>
      <c r="AR28" s="313"/>
    </row>
    <row r="29" spans="1:48" x14ac:dyDescent="0.3">
      <c r="A29" s="461" t="s">
        <v>432</v>
      </c>
      <c r="B29" s="460"/>
      <c r="C29" s="460"/>
      <c r="D29" s="460"/>
      <c r="E29" s="379">
        <v>2</v>
      </c>
      <c r="G29" s="350">
        <f t="shared" si="0"/>
        <v>1</v>
      </c>
      <c r="H29" s="331">
        <f t="shared" si="1"/>
        <v>21</v>
      </c>
      <c r="I29" s="331">
        <f t="shared" ca="1" si="2"/>
        <v>32</v>
      </c>
      <c r="J29" s="351">
        <f ca="1">IF(W29=0,0,INT(IF(I29="",MAX(H:H)+COUNTIF(I$9:$I29,""),RANK(I29,I:I)+COUNTIF($I$9:I29,I29)/100)))</f>
        <v>14</v>
      </c>
      <c r="K29" s="331" t="str">
        <f t="shared" ca="1" si="3"/>
        <v>Nom 28</v>
      </c>
      <c r="L29" s="352">
        <f t="shared" si="13"/>
        <v>1</v>
      </c>
      <c r="M29" s="352">
        <f>IF(L29=0,0,P29-SUM($L$8:L29))</f>
        <v>0</v>
      </c>
      <c r="N29" s="334" t="str">
        <f>IF(IF(COUNTIF($N$8:N28,V29)&gt;0,"",V29)=$A$11,"",IF(V29=0,"",IF(COUNTIF($N$8:N28,V29)&gt;0,"",V29)))</f>
        <v>Nom 30</v>
      </c>
      <c r="O29" s="334">
        <f>IF(N29="","",COUNTIF($O$8:O28,"&gt;0")+1)</f>
        <v>6</v>
      </c>
      <c r="P29" s="353">
        <f t="shared" si="14"/>
        <v>21</v>
      </c>
      <c r="Q29" s="334">
        <f t="shared" ca="1" si="4"/>
        <v>0</v>
      </c>
      <c r="R29" s="334">
        <f ca="1">IF(S29=0,0,INT(IF(Q29="",MAX(P:P)+COUNTIF(Q$9:$Q29,""),RANK(Q29,Q:Q)+COUNTIF($Q$9:Q29,Q29)/100)))</f>
        <v>0</v>
      </c>
      <c r="S29" s="352">
        <f ca="1">IF(ISERROR(OFFSET(#REF!,MATCH($P29,O:O,0)-1,0,1,1))=TRUE,0,OFFSET(#REF!,MATCH($P29,O:O,0)-1,0,1,1))</f>
        <v>0</v>
      </c>
      <c r="T29" s="354">
        <f t="shared" ca="1" si="15"/>
        <v>0</v>
      </c>
      <c r="U29" s="355"/>
      <c r="V29" s="356" t="s">
        <v>535</v>
      </c>
      <c r="W29" s="357" t="s">
        <v>536</v>
      </c>
      <c r="X29" s="358" t="s">
        <v>461</v>
      </c>
      <c r="Y29" s="359" t="s">
        <v>517</v>
      </c>
      <c r="Z29" s="359" t="s">
        <v>487</v>
      </c>
      <c r="AA29" s="359" t="s">
        <v>432</v>
      </c>
      <c r="AB29" s="360" t="s">
        <v>432</v>
      </c>
      <c r="AC29" s="361" t="str">
        <f t="shared" ca="1" si="5"/>
        <v>à laisser venir</v>
      </c>
      <c r="AD29" s="362" t="str">
        <f t="shared" ca="1" si="6"/>
        <v/>
      </c>
      <c r="AE29" s="363"/>
      <c r="AR29" s="313"/>
    </row>
    <row r="30" spans="1:48" x14ac:dyDescent="0.3">
      <c r="G30" s="350">
        <f t="shared" si="0"/>
        <v>1</v>
      </c>
      <c r="H30" s="331">
        <f t="shared" si="1"/>
        <v>22</v>
      </c>
      <c r="I30" s="331">
        <f t="shared" ca="1" si="2"/>
        <v>31</v>
      </c>
      <c r="J30" s="351">
        <f ca="1">IF(W30=0,0,INT(IF(I30="",MAX(H:H)+COUNTIF(I$9:$I30,""),RANK(I30,I:I)+COUNTIF($I$9:I30,I30)/100)))</f>
        <v>15</v>
      </c>
      <c r="K30" s="331" t="str">
        <f t="shared" ca="1" si="3"/>
        <v>Nom 29</v>
      </c>
      <c r="L30" s="352">
        <f t="shared" si="13"/>
        <v>1</v>
      </c>
      <c r="M30" s="352">
        <f>IF(L30=0,0,P30-SUM($L$8:L30))</f>
        <v>0</v>
      </c>
      <c r="N30" s="334" t="str">
        <f>IF(IF(COUNTIF($N$8:N29,V30)&gt;0,"",V30)=$A$11,"",IF(V30=0,"",IF(COUNTIF($N$8:N29,V30)&gt;0,"",V30)))</f>
        <v>Nom 31</v>
      </c>
      <c r="O30" s="334">
        <f>IF(N30="","",COUNTIF($O$8:O29,"&gt;0")+1)</f>
        <v>7</v>
      </c>
      <c r="P30" s="353">
        <f t="shared" si="14"/>
        <v>22</v>
      </c>
      <c r="Q30" s="334">
        <f t="shared" ca="1" si="4"/>
        <v>0</v>
      </c>
      <c r="R30" s="334">
        <f ca="1">IF(S30=0,0,INT(IF(Q30="",MAX(P:P)+COUNTIF(Q$9:$Q30,""),RANK(Q30,Q:Q)+COUNTIF($Q$9:Q30,Q30)/100)))</f>
        <v>0</v>
      </c>
      <c r="S30" s="352">
        <f ca="1">IF(ISERROR(OFFSET(#REF!,MATCH($P30,O:O,0)-1,0,1,1))=TRUE,0,OFFSET(#REF!,MATCH($P30,O:O,0)-1,0,1,1))</f>
        <v>0</v>
      </c>
      <c r="T30" s="354">
        <f t="shared" ca="1" si="15"/>
        <v>0</v>
      </c>
      <c r="U30" s="355"/>
      <c r="V30" s="356" t="s">
        <v>537</v>
      </c>
      <c r="W30" s="357" t="s">
        <v>538</v>
      </c>
      <c r="X30" s="358" t="s">
        <v>539</v>
      </c>
      <c r="Y30" s="359" t="s">
        <v>478</v>
      </c>
      <c r="Z30" s="359" t="s">
        <v>453</v>
      </c>
      <c r="AA30" s="359" t="s">
        <v>432</v>
      </c>
      <c r="AB30" s="360" t="s">
        <v>432</v>
      </c>
      <c r="AC30" s="361" t="str">
        <f t="shared" ca="1" si="5"/>
        <v>à laisser venir</v>
      </c>
      <c r="AD30" s="362" t="str">
        <f t="shared" ca="1" si="6"/>
        <v/>
      </c>
      <c r="AE30" s="363"/>
      <c r="AR30" s="313"/>
    </row>
    <row r="31" spans="1:48" x14ac:dyDescent="0.3">
      <c r="G31" s="350">
        <f t="shared" si="0"/>
        <v>1</v>
      </c>
      <c r="H31" s="331">
        <f t="shared" si="1"/>
        <v>23</v>
      </c>
      <c r="I31" s="331">
        <f t="shared" ca="1" si="2"/>
        <v>30</v>
      </c>
      <c r="J31" s="351">
        <f ca="1">IF(W31=0,0,INT(IF(I31="",MAX(H:H)+COUNTIF(I$9:$I31,""),RANK(I31,I:I)+COUNTIF($I$9:I31,I31)/100)))</f>
        <v>16</v>
      </c>
      <c r="K31" s="331" t="str">
        <f t="shared" ca="1" si="3"/>
        <v>Nom 3</v>
      </c>
      <c r="L31" s="352">
        <f t="shared" si="13"/>
        <v>1</v>
      </c>
      <c r="M31" s="352">
        <f>IF(L31=0,0,P31-SUM($L$8:L31))</f>
        <v>0</v>
      </c>
      <c r="N31" s="334" t="str">
        <f>IF(IF(COUNTIF($N$8:N30,V31)&gt;0,"",V31)=$A$11,"",IF(V31=0,"",IF(COUNTIF($N$8:N30,V31)&gt;0,"",V31)))</f>
        <v/>
      </c>
      <c r="O31" s="334" t="str">
        <f>IF(N31="","",COUNTIF($O$8:O30,"&gt;0")+1)</f>
        <v/>
      </c>
      <c r="P31" s="353">
        <f t="shared" si="14"/>
        <v>23</v>
      </c>
      <c r="Q31" s="334">
        <f t="shared" ca="1" si="4"/>
        <v>0</v>
      </c>
      <c r="R31" s="334">
        <f ca="1">IF(S31=0,0,INT(IF(Q31="",MAX(P:P)+COUNTIF(Q$9:$Q31,""),RANK(Q31,Q:Q)+COUNTIF($Q$9:Q31,Q31)/100)))</f>
        <v>0</v>
      </c>
      <c r="S31" s="352">
        <f ca="1">IF(ISERROR(OFFSET(#REF!,MATCH($P31,O:O,0)-1,0,1,1))=TRUE,0,OFFSET(#REF!,MATCH($P31,O:O,0)-1,0,1,1))</f>
        <v>0</v>
      </c>
      <c r="T31" s="354">
        <f t="shared" ca="1" si="15"/>
        <v>0</v>
      </c>
      <c r="U31" s="355"/>
      <c r="V31" s="356" t="s">
        <v>458</v>
      </c>
      <c r="W31" s="357" t="s">
        <v>540</v>
      </c>
      <c r="X31" s="358" t="s">
        <v>541</v>
      </c>
      <c r="Y31" s="359" t="s">
        <v>525</v>
      </c>
      <c r="Z31" s="359" t="s">
        <v>453</v>
      </c>
      <c r="AA31" s="359" t="s">
        <v>432</v>
      </c>
      <c r="AB31" s="360" t="s">
        <v>432</v>
      </c>
      <c r="AC31" s="361" t="str">
        <f t="shared" ca="1" si="5"/>
        <v>à laisser venir</v>
      </c>
      <c r="AD31" s="362" t="str">
        <f t="shared" ca="1" si="6"/>
        <v/>
      </c>
      <c r="AE31" s="363"/>
      <c r="AR31" s="313"/>
    </row>
    <row r="32" spans="1:48" x14ac:dyDescent="0.3">
      <c r="A32" s="459" t="s">
        <v>443</v>
      </c>
      <c r="B32" s="459"/>
      <c r="C32" s="459"/>
      <c r="D32" s="459"/>
      <c r="G32" s="350">
        <f t="shared" si="0"/>
        <v>0</v>
      </c>
      <c r="H32" s="331">
        <f t="shared" si="1"/>
        <v>24</v>
      </c>
      <c r="I32" s="331">
        <f t="shared" ca="1" si="2"/>
        <v>29</v>
      </c>
      <c r="J32" s="351">
        <f ca="1">IF(W32=0,0,INT(IF(I32="",MAX(H:H)+COUNTIF(I$9:$I32,""),RANK(I32,I:I)+COUNTIF($I$9:I32,I32)/100)))</f>
        <v>17</v>
      </c>
      <c r="K32" s="331" t="str">
        <f t="shared" ca="1" si="3"/>
        <v>Nom 30</v>
      </c>
      <c r="L32" s="352">
        <f t="shared" si="13"/>
        <v>1</v>
      </c>
      <c r="M32" s="352">
        <f>IF(L32=0,0,P32-SUM($L$8:L32))</f>
        <v>0</v>
      </c>
      <c r="N32" s="334" t="str">
        <f>IF(IF(COUNTIF($N$8:N31,V32)&gt;0,"",V32)=$A$11,"",IF(V32=0,"",IF(COUNTIF($N$8:N31,V32)&gt;0,"",V32)))</f>
        <v/>
      </c>
      <c r="O32" s="334" t="str">
        <f>IF(N32="","",COUNTIF($O$8:O31,"&gt;0")+1)</f>
        <v/>
      </c>
      <c r="P32" s="353">
        <f t="shared" si="14"/>
        <v>24</v>
      </c>
      <c r="Q32" s="334">
        <f t="shared" ca="1" si="4"/>
        <v>0</v>
      </c>
      <c r="R32" s="334">
        <f ca="1">IF(S32=0,0,INT(IF(Q32="",MAX(P:P)+COUNTIF(Q$9:$Q32,""),RANK(Q32,Q:Q)+COUNTIF($Q$9:Q32,Q32)/100)))</f>
        <v>0</v>
      </c>
      <c r="S32" s="352">
        <f ca="1">IF(ISERROR(OFFSET(#REF!,MATCH($P32,O:O,0)-1,0,1,1))=TRUE,0,OFFSET(#REF!,MATCH($P32,O:O,0)-1,0,1,1))</f>
        <v>0</v>
      </c>
      <c r="T32" s="354">
        <f t="shared" ca="1" si="15"/>
        <v>0</v>
      </c>
      <c r="U32" s="355"/>
      <c r="V32" s="356" t="s">
        <v>458</v>
      </c>
      <c r="W32" s="357" t="s">
        <v>542</v>
      </c>
      <c r="X32" s="358" t="s">
        <v>543</v>
      </c>
      <c r="Y32" s="359" t="s">
        <v>446</v>
      </c>
      <c r="Z32" s="359" t="s">
        <v>453</v>
      </c>
      <c r="AA32" s="359"/>
      <c r="AB32" s="360" t="s">
        <v>432</v>
      </c>
      <c r="AC32" s="361" t="str">
        <f t="shared" ca="1" si="5"/>
        <v>à complèter</v>
      </c>
      <c r="AD32" s="362" t="str">
        <f t="shared" ca="1" si="6"/>
        <v/>
      </c>
      <c r="AE32" s="363"/>
      <c r="AR32" s="313"/>
    </row>
    <row r="33" spans="1:44" x14ac:dyDescent="0.3">
      <c r="A33" s="462" t="s">
        <v>544</v>
      </c>
      <c r="B33" s="462"/>
      <c r="C33" s="462"/>
      <c r="D33" s="462"/>
      <c r="E33" s="382"/>
      <c r="G33" s="350">
        <f t="shared" si="0"/>
        <v>0</v>
      </c>
      <c r="H33" s="331">
        <f t="shared" si="1"/>
        <v>25</v>
      </c>
      <c r="I33" s="331">
        <f t="shared" ca="1" si="2"/>
        <v>28</v>
      </c>
      <c r="J33" s="351">
        <f ca="1">IF(W33=0,0,INT(IF(I33="",MAX(H:H)+COUNTIF(I$9:$I33,""),RANK(I33,I:I)+COUNTIF($I$9:I33,I33)/100)))</f>
        <v>18</v>
      </c>
      <c r="K33" s="331" t="str">
        <f t="shared" ca="1" si="3"/>
        <v>Nom 31</v>
      </c>
      <c r="L33" s="352">
        <f t="shared" si="13"/>
        <v>1</v>
      </c>
      <c r="M33" s="352">
        <f>IF(L33=0,0,P33-SUM($L$8:L33))</f>
        <v>0</v>
      </c>
      <c r="N33" s="334" t="str">
        <f>IF(IF(COUNTIF($N$8:N32,V33)&gt;0,"",V33)=$A$11,"",IF(V33=0,"",IF(COUNTIF($N$8:N32,V33)&gt;0,"",V33)))</f>
        <v/>
      </c>
      <c r="O33" s="334" t="str">
        <f>IF(N33="","",COUNTIF($O$8:O32,"&gt;0")+1)</f>
        <v/>
      </c>
      <c r="P33" s="353">
        <f t="shared" si="14"/>
        <v>25</v>
      </c>
      <c r="Q33" s="334">
        <f t="shared" ca="1" si="4"/>
        <v>0</v>
      </c>
      <c r="R33" s="334">
        <f ca="1">IF(S33=0,0,INT(IF(Q33="",MAX(P:P)+COUNTIF(Q$9:$Q33,""),RANK(Q33,Q:Q)+COUNTIF($Q$9:Q33,Q33)/100)))</f>
        <v>0</v>
      </c>
      <c r="S33" s="352">
        <f ca="1">IF(ISERROR(OFFSET(#REF!,MATCH($P33,O:O,0)-1,0,1,1))=TRUE,0,OFFSET(#REF!,MATCH($P33,O:O,0)-1,0,1,1))</f>
        <v>0</v>
      </c>
      <c r="T33" s="354">
        <f t="shared" ca="1" si="15"/>
        <v>0</v>
      </c>
      <c r="U33" s="355"/>
      <c r="V33" s="356" t="s">
        <v>458</v>
      </c>
      <c r="W33" s="357" t="s">
        <v>545</v>
      </c>
      <c r="X33" s="358" t="s">
        <v>546</v>
      </c>
      <c r="Y33" s="359" t="s">
        <v>446</v>
      </c>
      <c r="Z33" s="359" t="s">
        <v>453</v>
      </c>
      <c r="AA33" s="359"/>
      <c r="AB33" s="360" t="s">
        <v>432</v>
      </c>
      <c r="AC33" s="361" t="str">
        <f t="shared" ca="1" si="5"/>
        <v>à complèter</v>
      </c>
      <c r="AD33" s="362" t="str">
        <f t="shared" ca="1" si="6"/>
        <v/>
      </c>
      <c r="AE33" s="363"/>
      <c r="AR33" s="313"/>
    </row>
    <row r="34" spans="1:44" x14ac:dyDescent="0.3">
      <c r="A34" s="462" t="s">
        <v>547</v>
      </c>
      <c r="B34" s="462"/>
      <c r="C34" s="462"/>
      <c r="D34" s="462"/>
      <c r="E34" s="382"/>
      <c r="G34" s="350">
        <f t="shared" si="0"/>
        <v>0</v>
      </c>
      <c r="H34" s="331">
        <f t="shared" si="1"/>
        <v>26</v>
      </c>
      <c r="I34" s="331">
        <f t="shared" ca="1" si="2"/>
        <v>27</v>
      </c>
      <c r="J34" s="351">
        <f ca="1">IF(W34=0,0,INT(IF(I34="",MAX(H:H)+COUNTIF(I$9:$I34,""),RANK(I34,I:I)+COUNTIF($I$9:I34,I34)/100)))</f>
        <v>19</v>
      </c>
      <c r="K34" s="331" t="str">
        <f t="shared" ca="1" si="3"/>
        <v>Nom 32</v>
      </c>
      <c r="L34" s="352">
        <f t="shared" si="13"/>
        <v>1</v>
      </c>
      <c r="M34" s="352">
        <f>IF(L34=0,0,P34-SUM($L$8:L34))</f>
        <v>0</v>
      </c>
      <c r="N34" s="334" t="str">
        <f>IF(IF(COUNTIF($N$8:N33,V34)&gt;0,"",V34)=$A$11,"",IF(V34=0,"",IF(COUNTIF($N$8:N33,V34)&gt;0,"",V34)))</f>
        <v/>
      </c>
      <c r="O34" s="334" t="str">
        <f>IF(N34="","",COUNTIF($O$8:O33,"&gt;0")+1)</f>
        <v/>
      </c>
      <c r="P34" s="353">
        <f t="shared" si="14"/>
        <v>26</v>
      </c>
      <c r="Q34" s="334">
        <f t="shared" ca="1" si="4"/>
        <v>0</v>
      </c>
      <c r="R34" s="334">
        <f ca="1">IF(S34=0,0,INT(IF(Q34="",MAX(P:P)+COUNTIF(Q$9:$Q34,""),RANK(Q34,Q:Q)+COUNTIF($Q$9:Q34,Q34)/100)))</f>
        <v>0</v>
      </c>
      <c r="S34" s="352">
        <f ca="1">IF(ISERROR(OFFSET(#REF!,MATCH($P34,O:O,0)-1,0,1,1))=TRUE,0,OFFSET(#REF!,MATCH($P34,O:O,0)-1,0,1,1))</f>
        <v>0</v>
      </c>
      <c r="T34" s="354">
        <f t="shared" ca="1" si="15"/>
        <v>0</v>
      </c>
      <c r="U34" s="355"/>
      <c r="V34" s="356" t="s">
        <v>458</v>
      </c>
      <c r="W34" s="357" t="s">
        <v>548</v>
      </c>
      <c r="X34" s="358" t="s">
        <v>549</v>
      </c>
      <c r="Y34" s="359" t="s">
        <v>446</v>
      </c>
      <c r="Z34" s="359" t="s">
        <v>453</v>
      </c>
      <c r="AA34" s="359"/>
      <c r="AB34" s="360" t="s">
        <v>432</v>
      </c>
      <c r="AC34" s="361" t="str">
        <f t="shared" ca="1" si="5"/>
        <v>à complèter</v>
      </c>
      <c r="AD34" s="362" t="str">
        <f t="shared" ca="1" si="6"/>
        <v/>
      </c>
      <c r="AE34" s="363"/>
      <c r="AR34" s="313"/>
    </row>
    <row r="35" spans="1:44" x14ac:dyDescent="0.3">
      <c r="A35" s="462" t="s">
        <v>550</v>
      </c>
      <c r="B35" s="462"/>
      <c r="C35" s="462"/>
      <c r="D35" s="462"/>
      <c r="E35" s="382"/>
      <c r="G35" s="350">
        <f t="shared" si="0"/>
        <v>0</v>
      </c>
      <c r="H35" s="331">
        <f t="shared" si="1"/>
        <v>27</v>
      </c>
      <c r="I35" s="331">
        <f t="shared" ca="1" si="2"/>
        <v>26</v>
      </c>
      <c r="J35" s="351">
        <f ca="1">IF(W35=0,0,INT(IF(I35="",MAX(H:H)+COUNTIF(I$9:$I35,""),RANK(I35,I:I)+COUNTIF($I$9:I35,I35)/100)))</f>
        <v>20</v>
      </c>
      <c r="K35" s="331" t="str">
        <f t="shared" ca="1" si="3"/>
        <v>Nom 33</v>
      </c>
      <c r="L35" s="352">
        <f t="shared" si="13"/>
        <v>1</v>
      </c>
      <c r="M35" s="352">
        <f>IF(L35=0,0,P35-SUM($L$8:L35))</f>
        <v>0</v>
      </c>
      <c r="N35" s="334" t="str">
        <f>IF(IF(COUNTIF($N$8:N34,V35)&gt;0,"",V35)=$A$11,"",IF(V35=0,"",IF(COUNTIF($N$8:N34,V35)&gt;0,"",V35)))</f>
        <v/>
      </c>
      <c r="O35" s="334" t="str">
        <f>IF(N35="","",COUNTIF($O$8:O34,"&gt;0")+1)</f>
        <v/>
      </c>
      <c r="P35" s="353">
        <f t="shared" si="14"/>
        <v>27</v>
      </c>
      <c r="Q35" s="334">
        <f t="shared" ca="1" si="4"/>
        <v>0</v>
      </c>
      <c r="R35" s="334">
        <f ca="1">IF(S35=0,0,INT(IF(Q35="",MAX(P:P)+COUNTIF(Q$9:$Q35,""),RANK(Q35,Q:Q)+COUNTIF($Q$9:Q35,Q35)/100)))</f>
        <v>0</v>
      </c>
      <c r="S35" s="352">
        <f ca="1">IF(ISERROR(OFFSET(#REF!,MATCH($P35,O:O,0)-1,0,1,1))=TRUE,0,OFFSET(#REF!,MATCH($P35,O:O,0)-1,0,1,1))</f>
        <v>0</v>
      </c>
      <c r="T35" s="354">
        <f t="shared" ca="1" si="15"/>
        <v>0</v>
      </c>
      <c r="U35" s="355"/>
      <c r="V35" s="356" t="s">
        <v>458</v>
      </c>
      <c r="W35" s="357" t="s">
        <v>528</v>
      </c>
      <c r="X35" s="358" t="s">
        <v>551</v>
      </c>
      <c r="Y35" s="359" t="s">
        <v>525</v>
      </c>
      <c r="Z35" s="359" t="s">
        <v>453</v>
      </c>
      <c r="AA35" s="359"/>
      <c r="AB35" s="360" t="s">
        <v>432</v>
      </c>
      <c r="AC35" s="361" t="str">
        <f t="shared" ca="1" si="5"/>
        <v>à complèter</v>
      </c>
      <c r="AD35" s="362" t="str">
        <f t="shared" ca="1" si="6"/>
        <v/>
      </c>
      <c r="AE35" s="363"/>
      <c r="AR35" s="313"/>
    </row>
    <row r="36" spans="1:44" x14ac:dyDescent="0.3">
      <c r="G36" s="350">
        <f t="shared" si="0"/>
        <v>1</v>
      </c>
      <c r="H36" s="331">
        <f>IF(W36=0,0,H35+1)</f>
        <v>28</v>
      </c>
      <c r="I36" s="331">
        <f t="shared" ca="1" si="2"/>
        <v>25</v>
      </c>
      <c r="J36" s="351">
        <f ca="1">IF(W36=0,0,INT(IF(I36="",MAX(H:H)+COUNTIF(I$9:$I36,""),RANK(I36,I:I)+COUNTIF($I$9:I36,I36)/100)))</f>
        <v>21</v>
      </c>
      <c r="K36" s="331" t="str">
        <f t="shared" ca="1" si="3"/>
        <v>Nom 34</v>
      </c>
      <c r="L36" s="352">
        <f t="shared" si="13"/>
        <v>1</v>
      </c>
      <c r="M36" s="352">
        <f>IF(L36=0,0,P36-SUM($L$8:L36))</f>
        <v>0</v>
      </c>
      <c r="N36" s="334" t="str">
        <f>IF(IF(COUNTIF($N$8:N35,V36)&gt;0,"",V36)=$A$11,"",IF(V36=0,"",IF(COUNTIF($N$8:N35,V36)&gt;0,"",V36)))</f>
        <v/>
      </c>
      <c r="O36" s="334" t="str">
        <f>IF(N36="","",COUNTIF($O$8:O35,"&gt;0")+1)</f>
        <v/>
      </c>
      <c r="P36" s="353">
        <f>P35+1</f>
        <v>28</v>
      </c>
      <c r="Q36" s="334">
        <f t="shared" ca="1" si="4"/>
        <v>0</v>
      </c>
      <c r="R36" s="334">
        <f ca="1">IF(S36=0,0,INT(IF(Q36="",MAX(P:P)+COUNTIF(Q$9:$Q36,""),RANK(Q36,Q:Q)+COUNTIF($Q$9:Q36,Q36)/100)))</f>
        <v>0</v>
      </c>
      <c r="S36" s="352">
        <f ca="1">IF(ISERROR(OFFSET(#REF!,MATCH($P36,O:O,0)-1,0,1,1))=TRUE,0,OFFSET(#REF!,MATCH($P36,O:O,0)-1,0,1,1))</f>
        <v>0</v>
      </c>
      <c r="T36" s="354">
        <f t="shared" ca="1" si="15"/>
        <v>0</v>
      </c>
      <c r="U36" s="355"/>
      <c r="V36" s="356" t="s">
        <v>472</v>
      </c>
      <c r="W36" s="357" t="s">
        <v>531</v>
      </c>
      <c r="X36" s="358" t="s">
        <v>552</v>
      </c>
      <c r="Y36" s="359" t="s">
        <v>509</v>
      </c>
      <c r="Z36" s="359" t="s">
        <v>453</v>
      </c>
      <c r="AA36" s="359" t="s">
        <v>432</v>
      </c>
      <c r="AB36" s="360" t="s">
        <v>432</v>
      </c>
      <c r="AC36" s="361" t="str">
        <f t="shared" ca="1" si="5"/>
        <v>à laisser venir</v>
      </c>
      <c r="AD36" s="362" t="str">
        <f t="shared" ca="1" si="6"/>
        <v/>
      </c>
      <c r="AE36" s="363"/>
      <c r="AR36" s="313"/>
    </row>
    <row r="37" spans="1:44" x14ac:dyDescent="0.3">
      <c r="B37" s="383"/>
      <c r="G37" s="350">
        <f t="shared" si="0"/>
        <v>1</v>
      </c>
      <c r="H37" s="331">
        <f t="shared" si="1"/>
        <v>29</v>
      </c>
      <c r="I37" s="331">
        <f t="shared" ca="1" si="2"/>
        <v>24</v>
      </c>
      <c r="J37" s="351">
        <f ca="1">IF(W37=0,0,INT(IF(I37="",MAX(H:H)+COUNTIF(I$9:$I37,""),RANK(I37,I:I)+COUNTIF($I$9:I37,I37)/100)))</f>
        <v>22</v>
      </c>
      <c r="K37" s="331" t="str">
        <f t="shared" ca="1" si="3"/>
        <v>Nom 35</v>
      </c>
      <c r="L37" s="352">
        <f t="shared" si="13"/>
        <v>1</v>
      </c>
      <c r="M37" s="352">
        <f>IF(L37=0,0,P37-SUM($L$8:L37))</f>
        <v>0</v>
      </c>
      <c r="N37" s="334" t="str">
        <f>IF(IF(COUNTIF($N$8:N36,V37)&gt;0,"",V37)=$A$11,"",IF(V37=0,"",IF(COUNTIF($N$8:N36,V37)&gt;0,"",V37)))</f>
        <v/>
      </c>
      <c r="O37" s="334" t="str">
        <f>IF(N37="","",COUNTIF($O$8:O36,"&gt;0")+1)</f>
        <v/>
      </c>
      <c r="P37" s="353">
        <f t="shared" si="14"/>
        <v>29</v>
      </c>
      <c r="Q37" s="334">
        <f t="shared" ca="1" si="4"/>
        <v>0</v>
      </c>
      <c r="R37" s="334">
        <f ca="1">IF(S37=0,0,INT(IF(Q37="",MAX(P:P)+COUNTIF(Q$9:$Q37,""),RANK(Q37,Q:Q)+COUNTIF($Q$9:Q37,Q37)/100)))</f>
        <v>0</v>
      </c>
      <c r="S37" s="352">
        <f ca="1">IF(ISERROR(OFFSET(#REF!,MATCH($P37,O:O,0)-1,0,1,1))=TRUE,0,OFFSET(#REF!,MATCH($P37,O:O,0)-1,0,1,1))</f>
        <v>0</v>
      </c>
      <c r="T37" s="354">
        <f t="shared" ca="1" si="15"/>
        <v>0</v>
      </c>
      <c r="U37" s="355"/>
      <c r="V37" s="356" t="s">
        <v>481</v>
      </c>
      <c r="W37" s="357" t="s">
        <v>533</v>
      </c>
      <c r="X37" s="358" t="s">
        <v>553</v>
      </c>
      <c r="Y37" s="359" t="s">
        <v>509</v>
      </c>
      <c r="Z37" s="359" t="s">
        <v>453</v>
      </c>
      <c r="AA37" s="359" t="s">
        <v>432</v>
      </c>
      <c r="AB37" s="360" t="s">
        <v>432</v>
      </c>
      <c r="AC37" s="361" t="str">
        <f t="shared" ca="1" si="5"/>
        <v>à laisser venir</v>
      </c>
      <c r="AD37" s="362" t="str">
        <f t="shared" ca="1" si="6"/>
        <v/>
      </c>
      <c r="AE37" s="363"/>
      <c r="AR37" s="313"/>
    </row>
    <row r="38" spans="1:44" x14ac:dyDescent="0.3">
      <c r="A38" s="306" t="s">
        <v>554</v>
      </c>
      <c r="G38" s="350">
        <f t="shared" si="0"/>
        <v>0</v>
      </c>
      <c r="H38" s="331">
        <f t="shared" si="1"/>
        <v>30</v>
      </c>
      <c r="I38" s="331">
        <f t="shared" ca="1" si="2"/>
        <v>22</v>
      </c>
      <c r="J38" s="351">
        <f ca="1">IF(W38=0,0,INT(IF(I38="",MAX(H:H)+COUNTIF(I$9:$I38,""),RANK(I38,I:I)+COUNTIF($I$9:I38,I38)/100)))</f>
        <v>24</v>
      </c>
      <c r="K38" s="331" t="str">
        <f t="shared" ca="1" si="3"/>
        <v>Nom 36</v>
      </c>
      <c r="L38" s="352">
        <f t="shared" si="13"/>
        <v>1</v>
      </c>
      <c r="M38" s="352">
        <f>IF(L38=0,0,P38-SUM($L$8:L38))</f>
        <v>0</v>
      </c>
      <c r="N38" s="334" t="str">
        <f>IF(IF(COUNTIF($N$8:N37,V38)&gt;0,"",V38)=$A$11,"",IF(V38=0,"",IF(COUNTIF($N$8:N37,V38)&gt;0,"",V38)))</f>
        <v/>
      </c>
      <c r="O38" s="334" t="str">
        <f>IF(N38="","",COUNTIF($O$8:O37,"&gt;0")+1)</f>
        <v/>
      </c>
      <c r="P38" s="353">
        <f t="shared" si="14"/>
        <v>30</v>
      </c>
      <c r="Q38" s="334">
        <f t="shared" ca="1" si="4"/>
        <v>0</v>
      </c>
      <c r="R38" s="334">
        <f ca="1">IF(S38=0,0,INT(IF(Q38="",MAX(P:P)+COUNTIF(Q$9:$Q38,""),RANK(Q38,Q:Q)+COUNTIF($Q$9:Q38,Q38)/100)))</f>
        <v>0</v>
      </c>
      <c r="S38" s="352">
        <f ca="1">IF(ISERROR(OFFSET(#REF!,MATCH($P38,O:O,0)-1,0,1,1))=TRUE,0,OFFSET(#REF!,MATCH($P38,O:O,0)-1,0,1,1))</f>
        <v>0</v>
      </c>
      <c r="T38" s="354">
        <f t="shared" ca="1" si="15"/>
        <v>0</v>
      </c>
      <c r="U38" s="355"/>
      <c r="V38" s="356" t="s">
        <v>458</v>
      </c>
      <c r="W38" s="357" t="s">
        <v>535</v>
      </c>
      <c r="X38" s="358" t="s">
        <v>555</v>
      </c>
      <c r="Y38" s="359" t="s">
        <v>452</v>
      </c>
      <c r="Z38" s="359" t="s">
        <v>453</v>
      </c>
      <c r="AA38" s="359"/>
      <c r="AB38" s="360" t="s">
        <v>432</v>
      </c>
      <c r="AC38" s="361" t="str">
        <f t="shared" ca="1" si="5"/>
        <v>à complèter</v>
      </c>
      <c r="AD38" s="362" t="str">
        <f t="shared" ca="1" si="6"/>
        <v/>
      </c>
      <c r="AE38" s="363"/>
      <c r="AR38" s="313"/>
    </row>
    <row r="39" spans="1:44" x14ac:dyDescent="0.3">
      <c r="A39" s="354">
        <f>SUM(L:L)</f>
        <v>45</v>
      </c>
      <c r="B39" s="354"/>
      <c r="G39" s="350">
        <f t="shared" si="0"/>
        <v>0</v>
      </c>
      <c r="H39" s="331">
        <f t="shared" si="1"/>
        <v>31</v>
      </c>
      <c r="I39" s="331">
        <f t="shared" ca="1" si="2"/>
        <v>21</v>
      </c>
      <c r="J39" s="351">
        <f ca="1">IF(W39=0,0,INT(IF(I39="",MAX(H:H)+COUNTIF(I$9:$I39,""),RANK(I39,I:I)+COUNTIF($I$9:I39,I39)/100)))</f>
        <v>25</v>
      </c>
      <c r="K39" s="331" t="str">
        <f t="shared" ca="1" si="3"/>
        <v>Nom 37</v>
      </c>
      <c r="L39" s="352">
        <f t="shared" si="13"/>
        <v>1</v>
      </c>
      <c r="M39" s="352">
        <f>IF(L39=0,0,P39-SUM($L$8:L39))</f>
        <v>0</v>
      </c>
      <c r="N39" s="334" t="str">
        <f>IF(IF(COUNTIF($N$8:N38,V39)&gt;0,"",V39)=$A$11,"",IF(V39=0,"",IF(COUNTIF($N$8:N38,V39)&gt;0,"",V39)))</f>
        <v/>
      </c>
      <c r="O39" s="334" t="str">
        <f>IF(N39="","",COUNTIF($O$8:O38,"&gt;0")+1)</f>
        <v/>
      </c>
      <c r="P39" s="353">
        <f t="shared" si="14"/>
        <v>31</v>
      </c>
      <c r="Q39" s="334">
        <f t="shared" ca="1" si="4"/>
        <v>0</v>
      </c>
      <c r="R39" s="334">
        <f ca="1">IF(S39=0,0,INT(IF(Q39="",MAX(P:P)+COUNTIF(Q$9:$Q39,""),RANK(Q39,Q:Q)+COUNTIF($Q$9:Q39,Q39)/100)))</f>
        <v>0</v>
      </c>
      <c r="S39" s="352">
        <f ca="1">IF(ISERROR(OFFSET(#REF!,MATCH($P39,O:O,0)-1,0,1,1))=TRUE,0,OFFSET(#REF!,MATCH($P39,O:O,0)-1,0,1,1))</f>
        <v>0</v>
      </c>
      <c r="T39" s="354">
        <f t="shared" ca="1" si="15"/>
        <v>0</v>
      </c>
      <c r="U39" s="355"/>
      <c r="V39" s="356" t="s">
        <v>458</v>
      </c>
      <c r="W39" s="357" t="s">
        <v>537</v>
      </c>
      <c r="X39" s="358" t="s">
        <v>556</v>
      </c>
      <c r="Y39" s="359" t="s">
        <v>446</v>
      </c>
      <c r="Z39" s="359" t="s">
        <v>453</v>
      </c>
      <c r="AA39" s="359"/>
      <c r="AB39" s="360" t="s">
        <v>432</v>
      </c>
      <c r="AC39" s="361" t="str">
        <f t="shared" ca="1" si="5"/>
        <v>à complèter</v>
      </c>
      <c r="AD39" s="362" t="str">
        <f t="shared" ca="1" si="6"/>
        <v/>
      </c>
      <c r="AE39" s="363"/>
      <c r="AR39" s="313"/>
    </row>
    <row r="40" spans="1:44" x14ac:dyDescent="0.3">
      <c r="A40" s="306" t="s">
        <v>557</v>
      </c>
      <c r="F40" s="307"/>
      <c r="G40" s="350">
        <f t="shared" si="0"/>
        <v>0</v>
      </c>
      <c r="H40" s="331">
        <f t="shared" si="1"/>
        <v>32</v>
      </c>
      <c r="I40" s="331">
        <f t="shared" ca="1" si="2"/>
        <v>20</v>
      </c>
      <c r="J40" s="351">
        <f ca="1">IF(W40=0,0,INT(IF(I40="",MAX(H:H)+COUNTIF(I$9:$I40,""),RANK(I40,I:I)+COUNTIF($I$9:I40,I40)/100)))</f>
        <v>26</v>
      </c>
      <c r="K40" s="331" t="str">
        <f t="shared" ca="1" si="3"/>
        <v>Nom 38</v>
      </c>
      <c r="L40" s="352">
        <f t="shared" si="13"/>
        <v>1</v>
      </c>
      <c r="M40" s="352">
        <f>IF(L40=0,0,P40-SUM($L$8:L40))</f>
        <v>0</v>
      </c>
      <c r="N40" s="334" t="str">
        <f>IF(IF(COUNTIF($N$8:N39,V40)&gt;0,"",V40)=$A$11,"",IF(V40=0,"",IF(COUNTIF($N$8:N39,V40)&gt;0,"",V40)))</f>
        <v/>
      </c>
      <c r="O40" s="334" t="str">
        <f>IF(N40="","",COUNTIF($O$8:O39,"&gt;0")+1)</f>
        <v/>
      </c>
      <c r="P40" s="353">
        <f t="shared" si="14"/>
        <v>32</v>
      </c>
      <c r="Q40" s="334">
        <f t="shared" ca="1" si="4"/>
        <v>0</v>
      </c>
      <c r="R40" s="334">
        <f ca="1">IF(S40=0,0,INT(IF(Q40="",MAX(P:P)+COUNTIF(Q$9:$Q40,""),RANK(Q40,Q:Q)+COUNTIF($Q$9:Q40,Q40)/100)))</f>
        <v>0</v>
      </c>
      <c r="S40" s="352">
        <f ca="1">IF(ISERROR(OFFSET(#REF!,MATCH($P40,O:O,0)-1,0,1,1))=TRUE,0,OFFSET(#REF!,MATCH($P40,O:O,0)-1,0,1,1))</f>
        <v>0</v>
      </c>
      <c r="T40" s="354">
        <f t="shared" ca="1" si="15"/>
        <v>0</v>
      </c>
      <c r="U40" s="355"/>
      <c r="V40" s="356" t="s">
        <v>458</v>
      </c>
      <c r="W40" s="357" t="s">
        <v>558</v>
      </c>
      <c r="X40" s="358" t="s">
        <v>559</v>
      </c>
      <c r="Y40" s="359" t="s">
        <v>446</v>
      </c>
      <c r="Z40" s="359" t="s">
        <v>453</v>
      </c>
      <c r="AA40" s="359"/>
      <c r="AB40" s="360" t="s">
        <v>432</v>
      </c>
      <c r="AC40" s="361" t="str">
        <f t="shared" ca="1" si="5"/>
        <v>à complèter</v>
      </c>
      <c r="AD40" s="362" t="str">
        <f t="shared" ca="1" si="6"/>
        <v/>
      </c>
      <c r="AE40" s="363"/>
      <c r="AR40" s="313"/>
    </row>
    <row r="41" spans="1:44" ht="15.75" customHeight="1" x14ac:dyDescent="0.3">
      <c r="A41" s="354">
        <f>SUM(G:G)</f>
        <v>38</v>
      </c>
      <c r="B41" s="354"/>
      <c r="G41" s="350">
        <f t="shared" ref="G41:G72" si="22">IF(W41=0,0,IF(COLUMNS(W$9:AB$9)-COUNTA(W41:AB41)=0,1,0))</f>
        <v>1</v>
      </c>
      <c r="H41" s="331">
        <f t="shared" si="1"/>
        <v>33</v>
      </c>
      <c r="I41" s="331">
        <f t="shared" ref="I41:I72" ca="1" si="23">COUNTIF(W:W,"&gt;="&amp;W41)</f>
        <v>19</v>
      </c>
      <c r="J41" s="351">
        <f ca="1">IF(W41=0,0,INT(IF(I41="",MAX(H:H)+COUNTIF(I$9:$I41,""),RANK(I41,I:I)+COUNTIF($I$9:I41,I41)/100)))</f>
        <v>27</v>
      </c>
      <c r="K41" s="331" t="str">
        <f t="shared" ref="K41:K72" ca="1" si="24">IF(W41=0,0,VLOOKUP(H41,J:W,COLUMNS($J$7:$W$7),FALSE))</f>
        <v>Nom 39</v>
      </c>
      <c r="L41" s="352">
        <f t="shared" si="13"/>
        <v>1</v>
      </c>
      <c r="M41" s="352">
        <f>IF(L41=0,0,P41-SUM($L$8:L41))</f>
        <v>0</v>
      </c>
      <c r="N41" s="334" t="str">
        <f>IF(IF(COUNTIF($N$8:N40,V41)&gt;0,"",V41)=$A$11,"",IF(V41=0,"",IF(COUNTIF($N$8:N40,V41)&gt;0,"",V41)))</f>
        <v/>
      </c>
      <c r="O41" s="334" t="str">
        <f>IF(N41="","",COUNTIF($O$8:O40,"&gt;0")+1)</f>
        <v/>
      </c>
      <c r="P41" s="353">
        <f t="shared" si="14"/>
        <v>33</v>
      </c>
      <c r="Q41" s="334">
        <f t="shared" ref="Q41:Q72" ca="1" si="25">IF(S41=0,0,COUNTIF(S:S,"&gt;="&amp;S41))</f>
        <v>0</v>
      </c>
      <c r="R41" s="334">
        <f ca="1">IF(S41=0,0,INT(IF(Q41="",MAX(P:P)+COUNTIF(Q$9:$Q41,""),RANK(Q41,Q:Q)+COUNTIF($Q$9:Q41,Q41)/100)))</f>
        <v>0</v>
      </c>
      <c r="S41" s="352">
        <f ca="1">IF(ISERROR(OFFSET(#REF!,MATCH($P41,O:O,0)-1,0,1,1))=TRUE,0,OFFSET(#REF!,MATCH($P41,O:O,0)-1,0,1,1))</f>
        <v>0</v>
      </c>
      <c r="T41" s="354">
        <f t="shared" ca="1" si="15"/>
        <v>0</v>
      </c>
      <c r="U41" s="355"/>
      <c r="V41" s="356" t="s">
        <v>458</v>
      </c>
      <c r="W41" s="357" t="s">
        <v>560</v>
      </c>
      <c r="X41" s="358" t="s">
        <v>561</v>
      </c>
      <c r="Y41" s="359" t="s">
        <v>478</v>
      </c>
      <c r="Z41" s="359" t="s">
        <v>453</v>
      </c>
      <c r="AA41" s="359" t="s">
        <v>432</v>
      </c>
      <c r="AB41" s="360" t="s">
        <v>432</v>
      </c>
      <c r="AC41" s="361" t="str">
        <f t="shared" ca="1" si="5"/>
        <v>à laisser venir</v>
      </c>
      <c r="AD41" s="362" t="str">
        <f t="shared" ca="1" si="6"/>
        <v/>
      </c>
      <c r="AE41" s="363"/>
      <c r="AR41" s="313"/>
    </row>
    <row r="42" spans="1:44" x14ac:dyDescent="0.3">
      <c r="A42" s="306" t="s">
        <v>562</v>
      </c>
      <c r="F42" s="307"/>
      <c r="G42" s="350">
        <f t="shared" si="22"/>
        <v>1</v>
      </c>
      <c r="H42" s="331">
        <f t="shared" si="1"/>
        <v>34</v>
      </c>
      <c r="I42" s="331">
        <f t="shared" ca="1" si="23"/>
        <v>18</v>
      </c>
      <c r="J42" s="351">
        <f ca="1">IF(W42=0,0,INT(IF(I42="",MAX(H:H)+COUNTIF(I$9:$I42,""),RANK(I42,I:I)+COUNTIF($I$9:I42,I42)/100)))</f>
        <v>28</v>
      </c>
      <c r="K42" s="331" t="str">
        <f t="shared" ca="1" si="24"/>
        <v>Nom 4</v>
      </c>
      <c r="L42" s="352">
        <f t="shared" si="13"/>
        <v>1</v>
      </c>
      <c r="M42" s="352">
        <f>IF(L42=0,0,P42-SUM($L$8:L42))</f>
        <v>0</v>
      </c>
      <c r="N42" s="334" t="str">
        <f>IF(IF(COUNTIF($N$8:N41,V42)&gt;0,"",V42)=$A$11,"",IF(V42=0,"",IF(COUNTIF($N$8:N41,V42)&gt;0,"",V42)))</f>
        <v/>
      </c>
      <c r="O42" s="334" t="str">
        <f>IF(N42="","",COUNTIF($O$8:O41,"&gt;0")+1)</f>
        <v/>
      </c>
      <c r="P42" s="353">
        <f t="shared" si="14"/>
        <v>34</v>
      </c>
      <c r="Q42" s="334">
        <f t="shared" ca="1" si="25"/>
        <v>0</v>
      </c>
      <c r="R42" s="334">
        <f ca="1">IF(S42=0,0,INT(IF(Q42="",MAX(P:P)+COUNTIF(Q$9:$Q42,""),RANK(Q42,Q:Q)+COUNTIF($Q$9:Q42,Q42)/100)))</f>
        <v>0</v>
      </c>
      <c r="S42" s="352">
        <f ca="1">IF(ISERROR(OFFSET(#REF!,MATCH($P42,O:O,0)-1,0,1,1))=TRUE,0,OFFSET(#REF!,MATCH($P42,O:O,0)-1,0,1,1))</f>
        <v>0</v>
      </c>
      <c r="T42" s="354">
        <f t="shared" ca="1" si="15"/>
        <v>0</v>
      </c>
      <c r="U42" s="355"/>
      <c r="V42" s="356" t="s">
        <v>458</v>
      </c>
      <c r="W42" s="357" t="s">
        <v>563</v>
      </c>
      <c r="X42" s="358" t="s">
        <v>564</v>
      </c>
      <c r="Y42" s="359" t="s">
        <v>478</v>
      </c>
      <c r="Z42" s="359" t="s">
        <v>483</v>
      </c>
      <c r="AA42" s="359" t="s">
        <v>432</v>
      </c>
      <c r="AB42" s="360" t="s">
        <v>432</v>
      </c>
      <c r="AC42" s="361" t="str">
        <f t="shared" ca="1" si="5"/>
        <v>à laisser venir</v>
      </c>
      <c r="AD42" s="362" t="str">
        <f t="shared" ca="1" si="6"/>
        <v/>
      </c>
      <c r="AE42" s="363"/>
      <c r="AR42" s="313"/>
    </row>
    <row r="43" spans="1:44" x14ac:dyDescent="0.3">
      <c r="A43" s="354">
        <f>MAX(M:M)</f>
        <v>0</v>
      </c>
      <c r="B43" s="354"/>
      <c r="G43" s="350">
        <f t="shared" si="22"/>
        <v>1</v>
      </c>
      <c r="H43" s="331">
        <f t="shared" si="1"/>
        <v>35</v>
      </c>
      <c r="I43" s="331">
        <f t="shared" ca="1" si="23"/>
        <v>17</v>
      </c>
      <c r="J43" s="351">
        <f ca="1">IF(W43=0,0,INT(IF(I43="",MAX(H:H)+COUNTIF(I$9:$I43,""),RANK(I43,I:I)+COUNTIF($I$9:I43,I43)/100)))</f>
        <v>29</v>
      </c>
      <c r="K43" s="331" t="str">
        <f t="shared" ca="1" si="24"/>
        <v>Nom 40</v>
      </c>
      <c r="L43" s="352">
        <f t="shared" si="13"/>
        <v>1</v>
      </c>
      <c r="M43" s="352">
        <f>IF(L43=0,0,P43-SUM($L$8:L43))</f>
        <v>0</v>
      </c>
      <c r="N43" s="334" t="str">
        <f>IF(IF(COUNTIF($N$8:N42,V43)&gt;0,"",V43)=$A$11,"",IF(V43=0,"",IF(COUNTIF($N$8:N42,V43)&gt;0,"",V43)))</f>
        <v/>
      </c>
      <c r="O43" s="334" t="str">
        <f>IF(N43="","",COUNTIF($O$8:O42,"&gt;0")+1)</f>
        <v/>
      </c>
      <c r="P43" s="353">
        <f t="shared" si="14"/>
        <v>35</v>
      </c>
      <c r="Q43" s="334">
        <f t="shared" ca="1" si="25"/>
        <v>0</v>
      </c>
      <c r="R43" s="334">
        <f ca="1">IF(S43=0,0,INT(IF(Q43="",MAX(P:P)+COUNTIF(Q$9:$Q43,""),RANK(Q43,Q:Q)+COUNTIF($Q$9:Q43,Q43)/100)))</f>
        <v>0</v>
      </c>
      <c r="S43" s="352">
        <f ca="1">IF(ISERROR(OFFSET(#REF!,MATCH($P43,O:O,0)-1,0,1,1))=TRUE,0,OFFSET(#REF!,MATCH($P43,O:O,0)-1,0,1,1))</f>
        <v>0</v>
      </c>
      <c r="T43" s="354">
        <f t="shared" ca="1" si="15"/>
        <v>0</v>
      </c>
      <c r="U43" s="355"/>
      <c r="V43" s="356" t="s">
        <v>458</v>
      </c>
      <c r="W43" s="357" t="s">
        <v>565</v>
      </c>
      <c r="X43" s="358" t="s">
        <v>564</v>
      </c>
      <c r="Y43" s="359" t="s">
        <v>469</v>
      </c>
      <c r="Z43" s="359" t="s">
        <v>470</v>
      </c>
      <c r="AA43" s="359" t="s">
        <v>434</v>
      </c>
      <c r="AB43" s="360" t="s">
        <v>432</v>
      </c>
      <c r="AC43" s="361" t="str">
        <f t="shared" ca="1" si="5"/>
        <v>à laisser venir</v>
      </c>
      <c r="AD43" s="362" t="str">
        <f t="shared" ca="1" si="6"/>
        <v/>
      </c>
      <c r="AE43" s="363"/>
      <c r="AR43" s="313"/>
    </row>
    <row r="44" spans="1:44" x14ac:dyDescent="0.3">
      <c r="A44" s="306" t="s">
        <v>566</v>
      </c>
      <c r="F44" s="307"/>
      <c r="G44" s="350">
        <f t="shared" si="22"/>
        <v>1</v>
      </c>
      <c r="H44" s="331">
        <f t="shared" si="1"/>
        <v>36</v>
      </c>
      <c r="I44" s="331">
        <f t="shared" ca="1" si="23"/>
        <v>16</v>
      </c>
      <c r="J44" s="351">
        <f ca="1">IF(W44=0,0,INT(IF(I44="",MAX(H:H)+COUNTIF(I$9:$I44,""),RANK(I44,I:I)+COUNTIF($I$9:I44,I44)/100)))</f>
        <v>30</v>
      </c>
      <c r="K44" s="331" t="str">
        <f t="shared" ca="1" si="24"/>
        <v>Nom 41</v>
      </c>
      <c r="L44" s="352">
        <f t="shared" si="13"/>
        <v>1</v>
      </c>
      <c r="M44" s="352">
        <f>IF(L44=0,0,P44-SUM($L$8:L44))</f>
        <v>0</v>
      </c>
      <c r="N44" s="334" t="str">
        <f>IF(IF(COUNTIF($N$8:N43,V44)&gt;0,"",V44)=$A$11,"",IF(V44=0,"",IF(COUNTIF($N$8:N43,V44)&gt;0,"",V44)))</f>
        <v/>
      </c>
      <c r="O44" s="334" t="str">
        <f>IF(N44="","",COUNTIF($O$8:O43,"&gt;0")+1)</f>
        <v/>
      </c>
      <c r="P44" s="353">
        <f t="shared" si="14"/>
        <v>36</v>
      </c>
      <c r="Q44" s="334">
        <f t="shared" ca="1" si="25"/>
        <v>0</v>
      </c>
      <c r="R44" s="334">
        <f ca="1">IF(S44=0,0,INT(IF(Q44="",MAX(P:P)+COUNTIF(Q$9:$Q44,""),RANK(Q44,Q:Q)+COUNTIF($Q$9:Q44,Q44)/100)))</f>
        <v>0</v>
      </c>
      <c r="S44" s="352">
        <f ca="1">IF(ISERROR(OFFSET(#REF!,MATCH($P44,O:O,0)-1,0,1,1))=TRUE,0,OFFSET(#REF!,MATCH($P44,O:O,0)-1,0,1,1))</f>
        <v>0</v>
      </c>
      <c r="T44" s="354">
        <f t="shared" ca="1" si="15"/>
        <v>0</v>
      </c>
      <c r="U44" s="355"/>
      <c r="V44" s="356" t="s">
        <v>458</v>
      </c>
      <c r="W44" s="357" t="s">
        <v>567</v>
      </c>
      <c r="X44" s="358" t="s">
        <v>564</v>
      </c>
      <c r="Y44" s="359" t="s">
        <v>469</v>
      </c>
      <c r="Z44" s="359" t="s">
        <v>470</v>
      </c>
      <c r="AA44" s="359" t="s">
        <v>434</v>
      </c>
      <c r="AB44" s="360" t="s">
        <v>433</v>
      </c>
      <c r="AC44" s="361" t="str">
        <f t="shared" ca="1" si="5"/>
        <v>à maintenir</v>
      </c>
      <c r="AD44" s="362" t="str">
        <f t="shared" ca="1" si="6"/>
        <v/>
      </c>
      <c r="AE44" s="363"/>
      <c r="AR44" s="313"/>
    </row>
    <row r="45" spans="1:44" x14ac:dyDescent="0.3">
      <c r="A45" s="354">
        <f ca="1">SUM(IF(FREQUENCY(MATCH(OFFSET($X$9,0,0,COUNTA($X:$X)-COUNTA($X$1:$X$8),1),OFFSET($X$9,0,0,COUNTA($X:$X)-COUNTA($X$1:$X$8),1),0),MATCH(OFFSET($X9,0,0,COUNTA($X:$X)-COUNTA($X$1:$X$8),1),OFFSET($X$9,0,0,COUNTA($X:$X)-COUNTA($X$1:$X$8),1),0))&gt;0,1))</f>
        <v>36</v>
      </c>
      <c r="B45" s="354"/>
      <c r="G45" s="350">
        <f t="shared" si="22"/>
        <v>1</v>
      </c>
      <c r="H45" s="331">
        <f t="shared" si="1"/>
        <v>37</v>
      </c>
      <c r="I45" s="331">
        <f t="shared" ca="1" si="23"/>
        <v>15</v>
      </c>
      <c r="J45" s="351">
        <f ca="1">IF(W45=0,0,INT(IF(I45="",MAX(H:H)+COUNTIF(I$9:$I45,""),RANK(I45,I:I)+COUNTIF($I$9:I45,I45)/100)))</f>
        <v>31</v>
      </c>
      <c r="K45" s="331" t="str">
        <f t="shared" ca="1" si="24"/>
        <v>Nom 42</v>
      </c>
      <c r="L45" s="352">
        <f t="shared" si="13"/>
        <v>1</v>
      </c>
      <c r="M45" s="352">
        <f>IF(L45=0,0,P45-SUM($L$8:L45))</f>
        <v>0</v>
      </c>
      <c r="N45" s="334" t="str">
        <f>IF(IF(COUNTIF($N$8:N44,V45)&gt;0,"",V45)=$A$11,"",IF(V45=0,"",IF(COUNTIF($N$8:N44,V45)&gt;0,"",V45)))</f>
        <v/>
      </c>
      <c r="O45" s="334" t="str">
        <f>IF(N45="","",COUNTIF($O$8:O44,"&gt;0")+1)</f>
        <v/>
      </c>
      <c r="P45" s="353">
        <f t="shared" si="14"/>
        <v>37</v>
      </c>
      <c r="Q45" s="334">
        <f t="shared" ca="1" si="25"/>
        <v>0</v>
      </c>
      <c r="R45" s="334">
        <f ca="1">IF(S45=0,0,INT(IF(Q45="",MAX(P:P)+COUNTIF(Q$9:$Q45,""),RANK(Q45,Q:Q)+COUNTIF($Q$9:Q45,Q45)/100)))</f>
        <v>0</v>
      </c>
      <c r="S45" s="352">
        <f ca="1">IF(ISERROR(OFFSET(#REF!,MATCH($P45,O:O,0)-1,0,1,1))=TRUE,0,OFFSET(#REF!,MATCH($P45,O:O,0)-1,0,1,1))</f>
        <v>0</v>
      </c>
      <c r="T45" s="354">
        <f t="shared" ca="1" si="15"/>
        <v>0</v>
      </c>
      <c r="U45" s="355"/>
      <c r="V45" s="356" t="s">
        <v>458</v>
      </c>
      <c r="W45" s="357" t="s">
        <v>568</v>
      </c>
      <c r="X45" s="358" t="s">
        <v>564</v>
      </c>
      <c r="Y45" s="359" t="s">
        <v>469</v>
      </c>
      <c r="Z45" s="359" t="s">
        <v>470</v>
      </c>
      <c r="AA45" s="359" t="s">
        <v>434</v>
      </c>
      <c r="AB45" s="360" t="s">
        <v>433</v>
      </c>
      <c r="AC45" s="361" t="str">
        <f t="shared" ca="1" si="5"/>
        <v>à maintenir</v>
      </c>
      <c r="AD45" s="362" t="str">
        <f t="shared" ca="1" si="6"/>
        <v/>
      </c>
      <c r="AE45" s="363"/>
      <c r="AR45" s="313"/>
    </row>
    <row r="46" spans="1:44" x14ac:dyDescent="0.3">
      <c r="F46" s="307"/>
      <c r="G46" s="350">
        <f t="shared" si="22"/>
        <v>1</v>
      </c>
      <c r="H46" s="331">
        <f t="shared" si="1"/>
        <v>38</v>
      </c>
      <c r="I46" s="331">
        <f t="shared" ca="1" si="23"/>
        <v>14</v>
      </c>
      <c r="J46" s="351">
        <f ca="1">IF(W46=0,0,INT(IF(I46="",MAX(H:H)+COUNTIF(I$9:$I46,""),RANK(I46,I:I)+COUNTIF($I$9:I46,I46)/100)))</f>
        <v>32</v>
      </c>
      <c r="K46" s="331" t="str">
        <f t="shared" ca="1" si="24"/>
        <v>Nom 43</v>
      </c>
      <c r="L46" s="352">
        <f t="shared" si="13"/>
        <v>1</v>
      </c>
      <c r="M46" s="352">
        <f>IF(L46=0,0,P46-SUM($L$8:L46))</f>
        <v>0</v>
      </c>
      <c r="N46" s="334" t="str">
        <f>IF(IF(COUNTIF($N$8:N45,V46)&gt;0,"",V46)=$A$11,"",IF(V46=0,"",IF(COUNTIF($N$8:N45,V46)&gt;0,"",V46)))</f>
        <v/>
      </c>
      <c r="O46" s="334" t="str">
        <f>IF(N46="","",COUNTIF($O$8:O45,"&gt;0")+1)</f>
        <v/>
      </c>
      <c r="P46" s="353">
        <f t="shared" si="14"/>
        <v>38</v>
      </c>
      <c r="Q46" s="334">
        <f t="shared" ca="1" si="25"/>
        <v>0</v>
      </c>
      <c r="R46" s="334">
        <f ca="1">IF(S46=0,0,INT(IF(Q46="",MAX(P:P)+COUNTIF(Q$9:$Q46,""),RANK(Q46,Q:Q)+COUNTIF($Q$9:Q46,Q46)/100)))</f>
        <v>0</v>
      </c>
      <c r="S46" s="352">
        <f ca="1">IF(ISERROR(OFFSET(#REF!,MATCH($P46,O:O,0)-1,0,1,1))=TRUE,0,OFFSET(#REF!,MATCH($P46,O:O,0)-1,0,1,1))</f>
        <v>0</v>
      </c>
      <c r="T46" s="354">
        <f t="shared" ca="1" si="15"/>
        <v>0</v>
      </c>
      <c r="U46" s="355"/>
      <c r="V46" s="356" t="s">
        <v>458</v>
      </c>
      <c r="W46" s="357" t="s">
        <v>569</v>
      </c>
      <c r="X46" s="358" t="s">
        <v>564</v>
      </c>
      <c r="Y46" s="359" t="s">
        <v>469</v>
      </c>
      <c r="Z46" s="359" t="s">
        <v>470</v>
      </c>
      <c r="AA46" s="359" t="s">
        <v>434</v>
      </c>
      <c r="AB46" s="360" t="s">
        <v>433</v>
      </c>
      <c r="AC46" s="361" t="str">
        <f t="shared" ca="1" si="5"/>
        <v>à maintenir</v>
      </c>
      <c r="AD46" s="362" t="str">
        <f t="shared" ca="1" si="6"/>
        <v/>
      </c>
      <c r="AE46" s="363"/>
      <c r="AR46" s="313"/>
    </row>
    <row r="47" spans="1:44" x14ac:dyDescent="0.3">
      <c r="G47" s="350">
        <f t="shared" si="22"/>
        <v>1</v>
      </c>
      <c r="H47" s="331">
        <f t="shared" si="1"/>
        <v>39</v>
      </c>
      <c r="I47" s="331">
        <f t="shared" ca="1" si="23"/>
        <v>13</v>
      </c>
      <c r="J47" s="351">
        <f ca="1">IF(W47=0,0,INT(IF(I47="",MAX(H:H)+COUNTIF(I$9:$I47,""),RANK(I47,I:I)+COUNTIF($I$9:I47,I47)/100)))</f>
        <v>33</v>
      </c>
      <c r="K47" s="331" t="str">
        <f t="shared" ca="1" si="24"/>
        <v>Nom 44</v>
      </c>
      <c r="L47" s="352">
        <f t="shared" si="13"/>
        <v>1</v>
      </c>
      <c r="M47" s="352">
        <f>IF(L47=0,0,P47-SUM($L$8:L47))</f>
        <v>0</v>
      </c>
      <c r="N47" s="334" t="str">
        <f>IF(IF(COUNTIF($N$8:N46,V47)&gt;0,"",V47)=$A$11,"",IF(V47=0,"",IF(COUNTIF($N$8:N46,V47)&gt;0,"",V47)))</f>
        <v/>
      </c>
      <c r="O47" s="334" t="str">
        <f>IF(N47="","",COUNTIF($O$8:O46,"&gt;0")+1)</f>
        <v/>
      </c>
      <c r="P47" s="353">
        <f t="shared" si="14"/>
        <v>39</v>
      </c>
      <c r="Q47" s="334">
        <f t="shared" ca="1" si="25"/>
        <v>0</v>
      </c>
      <c r="R47" s="334">
        <f ca="1">IF(S47=0,0,INT(IF(Q47="",MAX(P:P)+COUNTIF(Q$9:$Q47,""),RANK(Q47,Q:Q)+COUNTIF($Q$9:Q47,Q47)/100)))</f>
        <v>0</v>
      </c>
      <c r="S47" s="352">
        <f ca="1">IF(ISERROR(OFFSET(#REF!,MATCH($P47,O:O,0)-1,0,1,1))=TRUE,0,OFFSET(#REF!,MATCH($P47,O:O,0)-1,0,1,1))</f>
        <v>0</v>
      </c>
      <c r="T47" s="354">
        <f t="shared" ca="1" si="15"/>
        <v>0</v>
      </c>
      <c r="U47" s="355"/>
      <c r="V47" s="356" t="s">
        <v>458</v>
      </c>
      <c r="W47" s="357" t="s">
        <v>570</v>
      </c>
      <c r="X47" s="358" t="s">
        <v>571</v>
      </c>
      <c r="Y47" s="359" t="s">
        <v>469</v>
      </c>
      <c r="Z47" s="359" t="s">
        <v>470</v>
      </c>
      <c r="AA47" s="359" t="s">
        <v>434</v>
      </c>
      <c r="AB47" s="360" t="s">
        <v>433</v>
      </c>
      <c r="AC47" s="361" t="str">
        <f t="shared" ca="1" si="5"/>
        <v>à maintenir</v>
      </c>
      <c r="AD47" s="362" t="str">
        <f t="shared" ca="1" si="6"/>
        <v/>
      </c>
      <c r="AE47" s="363"/>
      <c r="AR47" s="313"/>
    </row>
    <row r="48" spans="1:44" x14ac:dyDescent="0.3">
      <c r="G48" s="350">
        <f t="shared" si="22"/>
        <v>1</v>
      </c>
      <c r="H48" s="331">
        <f t="shared" si="1"/>
        <v>40</v>
      </c>
      <c r="I48" s="331">
        <f t="shared" ca="1" si="23"/>
        <v>11</v>
      </c>
      <c r="J48" s="351">
        <f ca="1">IF(W48=0,0,INT(IF(I48="",MAX(H:H)+COUNTIF(I$9:$I48,""),RANK(I48,I:I)+COUNTIF($I$9:I48,I48)/100)))</f>
        <v>35</v>
      </c>
      <c r="K48" s="331" t="str">
        <f t="shared" ca="1" si="24"/>
        <v>Nom 45</v>
      </c>
      <c r="L48" s="352">
        <f t="shared" si="13"/>
        <v>1</v>
      </c>
      <c r="M48" s="352">
        <f>IF(L48=0,0,P48-SUM($L$8:L48))</f>
        <v>0</v>
      </c>
      <c r="N48" s="334" t="str">
        <f>IF(IF(COUNTIF($N$8:N47,V48)&gt;0,"",V48)=$A$11,"",IF(V48=0,"",IF(COUNTIF($N$8:N47,V48)&gt;0,"",V48)))</f>
        <v/>
      </c>
      <c r="O48" s="334" t="str">
        <f>IF(N48="","",COUNTIF($O$8:O47,"&gt;0")+1)</f>
        <v/>
      </c>
      <c r="P48" s="353">
        <f t="shared" si="14"/>
        <v>40</v>
      </c>
      <c r="Q48" s="334">
        <f t="shared" ca="1" si="25"/>
        <v>0</v>
      </c>
      <c r="R48" s="334">
        <f ca="1">IF(S48=0,0,INT(IF(Q48="",MAX(P:P)+COUNTIF(Q$9:$Q48,""),RANK(Q48,Q:Q)+COUNTIF($Q$9:Q48,Q48)/100)))</f>
        <v>0</v>
      </c>
      <c r="S48" s="352">
        <f ca="1">IF(ISERROR(OFFSET(#REF!,MATCH($P48,O:O,0)-1,0,1,1))=TRUE,0,OFFSET(#REF!,MATCH($P48,O:O,0)-1,0,1,1))</f>
        <v>0</v>
      </c>
      <c r="T48" s="354">
        <f t="shared" ca="1" si="15"/>
        <v>0</v>
      </c>
      <c r="U48" s="355"/>
      <c r="V48" s="356" t="s">
        <v>458</v>
      </c>
      <c r="W48" s="357" t="s">
        <v>572</v>
      </c>
      <c r="X48" s="358" t="s">
        <v>573</v>
      </c>
      <c r="Y48" s="359" t="s">
        <v>469</v>
      </c>
      <c r="Z48" s="359" t="s">
        <v>470</v>
      </c>
      <c r="AA48" s="359" t="s">
        <v>434</v>
      </c>
      <c r="AB48" s="360" t="s">
        <v>433</v>
      </c>
      <c r="AC48" s="361" t="str">
        <f t="shared" ca="1" si="5"/>
        <v>à maintenir</v>
      </c>
      <c r="AD48" s="362" t="str">
        <f t="shared" ca="1" si="6"/>
        <v/>
      </c>
      <c r="AE48" s="363"/>
      <c r="AR48" s="313"/>
    </row>
    <row r="49" spans="1:44" x14ac:dyDescent="0.3">
      <c r="G49" s="350">
        <f t="shared" si="22"/>
        <v>1</v>
      </c>
      <c r="H49" s="331">
        <f t="shared" si="1"/>
        <v>41</v>
      </c>
      <c r="I49" s="331">
        <f t="shared" ca="1" si="23"/>
        <v>10</v>
      </c>
      <c r="J49" s="351">
        <f ca="1">IF(W49=0,0,INT(IF(I49="",MAX(H:H)+COUNTIF(I$9:$I49,""),RANK(I49,I:I)+COUNTIF($I$9:I49,I49)/100)))</f>
        <v>36</v>
      </c>
      <c r="K49" s="331" t="str">
        <f t="shared" ca="1" si="24"/>
        <v>Nom 5</v>
      </c>
      <c r="L49" s="352">
        <f t="shared" si="13"/>
        <v>1</v>
      </c>
      <c r="M49" s="352">
        <f>IF(L49=0,0,P49-SUM($L$8:L49))</f>
        <v>0</v>
      </c>
      <c r="N49" s="334" t="str">
        <f>IF(IF(COUNTIF($N$8:N48,V49)&gt;0,"",V49)=$A$11,"",IF(V49=0,"",IF(COUNTIF($N$8:N48,V49)&gt;0,"",V49)))</f>
        <v/>
      </c>
      <c r="O49" s="334" t="str">
        <f>IF(N49="","",COUNTIF($O$8:O48,"&gt;0")+1)</f>
        <v/>
      </c>
      <c r="P49" s="353">
        <f t="shared" si="14"/>
        <v>41</v>
      </c>
      <c r="Q49" s="334">
        <f t="shared" ca="1" si="25"/>
        <v>0</v>
      </c>
      <c r="R49" s="334">
        <f ca="1">IF(S49=0,0,INT(IF(Q49="",MAX(P:P)+COUNTIF(Q$9:$Q49,""),RANK(Q49,Q:Q)+COUNTIF($Q$9:Q49,Q49)/100)))</f>
        <v>0</v>
      </c>
      <c r="S49" s="352">
        <f ca="1">IF(ISERROR(OFFSET(#REF!,MATCH($P49,O:O,0)-1,0,1,1))=TRUE,0,OFFSET(#REF!,MATCH($P49,O:O,0)-1,0,1,1))</f>
        <v>0</v>
      </c>
      <c r="T49" s="354">
        <f t="shared" ca="1" si="15"/>
        <v>0</v>
      </c>
      <c r="V49" s="356" t="s">
        <v>458</v>
      </c>
      <c r="W49" s="357" t="s">
        <v>574</v>
      </c>
      <c r="X49" s="358" t="s">
        <v>575</v>
      </c>
      <c r="Y49" s="359" t="s">
        <v>469</v>
      </c>
      <c r="Z49" s="359" t="s">
        <v>470</v>
      </c>
      <c r="AA49" s="359" t="s">
        <v>432</v>
      </c>
      <c r="AB49" s="360" t="s">
        <v>432</v>
      </c>
      <c r="AC49" s="361" t="str">
        <f t="shared" ca="1" si="5"/>
        <v>à laisser venir</v>
      </c>
      <c r="AD49" s="362" t="str">
        <f t="shared" ca="1" si="6"/>
        <v/>
      </c>
      <c r="AE49" s="363"/>
      <c r="AR49" s="313"/>
    </row>
    <row r="50" spans="1:44" x14ac:dyDescent="0.3">
      <c r="C50" s="463" t="str">
        <f>A23</f>
        <v>Type de Lien</v>
      </c>
      <c r="D50" s="464"/>
      <c r="G50" s="350">
        <f t="shared" si="22"/>
        <v>1</v>
      </c>
      <c r="H50" s="331">
        <f t="shared" si="1"/>
        <v>42</v>
      </c>
      <c r="I50" s="331">
        <f t="shared" ca="1" si="23"/>
        <v>9</v>
      </c>
      <c r="J50" s="351">
        <f ca="1">IF(W50=0,0,INT(IF(I50="",MAX(H:H)+COUNTIF(I$9:$I50,""),RANK(I50,I:I)+COUNTIF($I$9:I50,I50)/100)))</f>
        <v>37</v>
      </c>
      <c r="K50" s="331" t="str">
        <f t="shared" ca="1" si="24"/>
        <v>Nom 6</v>
      </c>
      <c r="L50" s="352">
        <f t="shared" si="13"/>
        <v>1</v>
      </c>
      <c r="M50" s="352">
        <f>IF(L50=0,0,P50-SUM($L$8:L50))</f>
        <v>0</v>
      </c>
      <c r="N50" s="334" t="str">
        <f>IF(IF(COUNTIF($N$8:N49,V50)&gt;0,"",V50)=$A$11,"",IF(V50=0,"",IF(COUNTIF($N$8:N49,V50)&gt;0,"",V50)))</f>
        <v/>
      </c>
      <c r="O50" s="334" t="str">
        <f>IF(N50="","",COUNTIF($O$8:O49,"&gt;0")+1)</f>
        <v/>
      </c>
      <c r="P50" s="353">
        <f t="shared" si="14"/>
        <v>42</v>
      </c>
      <c r="Q50" s="334">
        <f t="shared" ca="1" si="25"/>
        <v>0</v>
      </c>
      <c r="R50" s="334">
        <f ca="1">IF(S50=0,0,INT(IF(Q50="",MAX(P:P)+COUNTIF(Q$9:$Q50,""),RANK(Q50,Q:Q)+COUNTIF($Q$9:Q50,Q50)/100)))</f>
        <v>0</v>
      </c>
      <c r="S50" s="352">
        <f ca="1">IF(ISERROR(OFFSET(#REF!,MATCH($P50,O:O,0)-1,0,1,1))=TRUE,0,OFFSET(#REF!,MATCH($P50,O:O,0)-1,0,1,1))</f>
        <v>0</v>
      </c>
      <c r="T50" s="354">
        <f t="shared" ca="1" si="15"/>
        <v>0</v>
      </c>
      <c r="V50" s="356" t="s">
        <v>458</v>
      </c>
      <c r="W50" s="357" t="s">
        <v>576</v>
      </c>
      <c r="X50" s="358" t="s">
        <v>577</v>
      </c>
      <c r="Y50" s="359" t="s">
        <v>469</v>
      </c>
      <c r="Z50" s="359" t="s">
        <v>470</v>
      </c>
      <c r="AA50" s="359" t="s">
        <v>432</v>
      </c>
      <c r="AB50" s="360" t="s">
        <v>432</v>
      </c>
      <c r="AC50" s="361" t="str">
        <f t="shared" ca="1" si="5"/>
        <v>à laisser venir</v>
      </c>
      <c r="AD50" s="362" t="str">
        <f t="shared" ca="1" si="6"/>
        <v/>
      </c>
      <c r="AE50" s="363"/>
      <c r="AR50" s="313"/>
    </row>
    <row r="51" spans="1:44" x14ac:dyDescent="0.3">
      <c r="B51" s="315"/>
      <c r="C51" s="384" t="str">
        <f>A24</f>
        <v>Fort</v>
      </c>
      <c r="D51" s="384" t="str">
        <f>A29</f>
        <v>Faible</v>
      </c>
      <c r="G51" s="350">
        <f t="shared" si="22"/>
        <v>1</v>
      </c>
      <c r="H51" s="331">
        <f t="shared" si="1"/>
        <v>43</v>
      </c>
      <c r="I51" s="331">
        <f t="shared" ca="1" si="23"/>
        <v>8</v>
      </c>
      <c r="J51" s="351">
        <f ca="1">IF(W51=0,0,INT(IF(I51="",MAX(H:H)+COUNTIF(I$9:$I51,""),RANK(I51,I:I)+COUNTIF($I$9:I51,I51)/100)))</f>
        <v>38</v>
      </c>
      <c r="K51" s="331" t="str">
        <f t="shared" ca="1" si="24"/>
        <v>Nom 7</v>
      </c>
      <c r="L51" s="352">
        <f t="shared" si="13"/>
        <v>1</v>
      </c>
      <c r="M51" s="352">
        <f>IF(L51=0,0,P51-SUM($L$8:L51))</f>
        <v>0</v>
      </c>
      <c r="N51" s="334" t="str">
        <f>IF(IF(COUNTIF($N$8:N50,V51)&gt;0,"",V51)=$A$11,"",IF(V51=0,"",IF(COUNTIF($N$8:N50,V51)&gt;0,"",V51)))</f>
        <v/>
      </c>
      <c r="O51" s="334" t="str">
        <f>IF(N51="","",COUNTIF($O$8:O50,"&gt;0")+1)</f>
        <v/>
      </c>
      <c r="P51" s="353">
        <f t="shared" si="14"/>
        <v>43</v>
      </c>
      <c r="Q51" s="334">
        <f t="shared" ca="1" si="25"/>
        <v>0</v>
      </c>
      <c r="R51" s="334">
        <f ca="1">IF(S51=0,0,INT(IF(Q51="",MAX(P:P)+COUNTIF(Q$9:$Q51,""),RANK(Q51,Q:Q)+COUNTIF($Q$9:Q51,Q51)/100)))</f>
        <v>0</v>
      </c>
      <c r="S51" s="352">
        <f ca="1">IF(ISERROR(OFFSET(#REF!,MATCH($P51,O:O,0)-1,0,1,1))=TRUE,0,OFFSET(#REF!,MATCH($P51,O:O,0)-1,0,1,1))</f>
        <v>0</v>
      </c>
      <c r="T51" s="354">
        <f t="shared" ca="1" si="15"/>
        <v>0</v>
      </c>
      <c r="V51" s="356" t="s">
        <v>458</v>
      </c>
      <c r="W51" s="357" t="s">
        <v>578</v>
      </c>
      <c r="X51" s="358" t="s">
        <v>579</v>
      </c>
      <c r="Y51" s="359" t="s">
        <v>469</v>
      </c>
      <c r="Z51" s="359" t="s">
        <v>470</v>
      </c>
      <c r="AA51" s="359" t="s">
        <v>432</v>
      </c>
      <c r="AB51" s="360" t="s">
        <v>432</v>
      </c>
      <c r="AC51" s="361" t="str">
        <f t="shared" ca="1" si="5"/>
        <v>à laisser venir</v>
      </c>
      <c r="AD51" s="362" t="str">
        <f t="shared" ca="1" si="6"/>
        <v/>
      </c>
      <c r="AE51" s="363"/>
      <c r="AR51" s="313"/>
    </row>
    <row r="52" spans="1:44" x14ac:dyDescent="0.3">
      <c r="A52" s="458" t="str">
        <f>+A21</f>
        <v>Potentialité coopération</v>
      </c>
      <c r="B52" s="385" t="str">
        <f>A28</f>
        <v>Forte</v>
      </c>
      <c r="C52" s="386" t="str">
        <f>A34</f>
        <v>à maintenir</v>
      </c>
      <c r="D52" s="387" t="str">
        <f>A33</f>
        <v>à relancer</v>
      </c>
      <c r="G52" s="350">
        <f t="shared" si="22"/>
        <v>1</v>
      </c>
      <c r="H52" s="331">
        <f t="shared" si="1"/>
        <v>44</v>
      </c>
      <c r="I52" s="331">
        <f t="shared" ca="1" si="23"/>
        <v>7</v>
      </c>
      <c r="J52" s="351">
        <f ca="1">IF(W52=0,0,INT(IF(I52="",MAX(H:H)+COUNTIF(I$9:$I52,""),RANK(I52,I:I)+COUNTIF($I$9:I52,I52)/100)))</f>
        <v>39</v>
      </c>
      <c r="K52" s="331" t="str">
        <f t="shared" ca="1" si="24"/>
        <v>Nom 8</v>
      </c>
      <c r="L52" s="352">
        <f t="shared" si="13"/>
        <v>1</v>
      </c>
      <c r="M52" s="352">
        <f>IF(L52=0,0,P52-SUM($L$8:L52))</f>
        <v>0</v>
      </c>
      <c r="N52" s="334" t="str">
        <f>IF(IF(COUNTIF($N$8:N51,V52)&gt;0,"",V52)=$A$11,"",IF(V52=0,"",IF(COUNTIF($N$8:N51,V52)&gt;0,"",V52)))</f>
        <v/>
      </c>
      <c r="O52" s="334" t="str">
        <f>IF(N52="","",COUNTIF($O$8:O51,"&gt;0")+1)</f>
        <v/>
      </c>
      <c r="P52" s="353">
        <f t="shared" si="14"/>
        <v>44</v>
      </c>
      <c r="Q52" s="334">
        <f t="shared" ca="1" si="25"/>
        <v>0</v>
      </c>
      <c r="R52" s="334">
        <f ca="1">IF(S52=0,0,INT(IF(Q52="",MAX(P:P)+COUNTIF(Q$9:$Q52,""),RANK(Q52,Q:Q)+COUNTIF($Q$9:Q52,Q52)/100)))</f>
        <v>0</v>
      </c>
      <c r="S52" s="352">
        <f ca="1">IF(ISERROR(OFFSET(#REF!,MATCH($P52,O:O,0)-1,0,1,1))=TRUE,0,OFFSET(#REF!,MATCH($P52,O:O,0)-1,0,1,1))</f>
        <v>0</v>
      </c>
      <c r="T52" s="354">
        <f t="shared" ca="1" si="15"/>
        <v>0</v>
      </c>
      <c r="V52" s="356" t="s">
        <v>458</v>
      </c>
      <c r="W52" s="357" t="s">
        <v>580</v>
      </c>
      <c r="X52" s="358" t="s">
        <v>581</v>
      </c>
      <c r="Y52" s="359" t="s">
        <v>469</v>
      </c>
      <c r="Z52" s="359" t="s">
        <v>470</v>
      </c>
      <c r="AA52" s="359" t="s">
        <v>432</v>
      </c>
      <c r="AB52" s="360" t="s">
        <v>432</v>
      </c>
      <c r="AC52" s="361" t="str">
        <f t="shared" ca="1" si="5"/>
        <v>à laisser venir</v>
      </c>
      <c r="AD52" s="362" t="str">
        <f t="shared" ca="1" si="6"/>
        <v/>
      </c>
      <c r="AE52" s="363"/>
      <c r="AR52" s="313"/>
    </row>
    <row r="53" spans="1:44" x14ac:dyDescent="0.3">
      <c r="A53" s="458"/>
      <c r="B53" s="385" t="str">
        <f>A29</f>
        <v>Faible</v>
      </c>
      <c r="C53" s="388" t="str">
        <f>A35</f>
        <v>à laisser venir</v>
      </c>
      <c r="D53" s="388" t="str">
        <f>A35</f>
        <v>à laisser venir</v>
      </c>
      <c r="G53" s="350">
        <f t="shared" si="22"/>
        <v>1</v>
      </c>
      <c r="H53" s="331">
        <f t="shared" si="1"/>
        <v>45</v>
      </c>
      <c r="I53" s="331">
        <f t="shared" ca="1" si="23"/>
        <v>6</v>
      </c>
      <c r="J53" s="351">
        <f ca="1">IF(W53=0,0,INT(IF(I53="",MAX(H:H)+COUNTIF(I$9:$I53,""),RANK(I53,I:I)+COUNTIF($I$9:I53,I53)/100)))</f>
        <v>40</v>
      </c>
      <c r="K53" s="331" t="str">
        <f t="shared" ca="1" si="24"/>
        <v>Nom 9</v>
      </c>
      <c r="L53" s="352">
        <f t="shared" si="13"/>
        <v>1</v>
      </c>
      <c r="M53" s="352">
        <f>IF(L53=0,0,P53-SUM($L$8:L53))</f>
        <v>0</v>
      </c>
      <c r="N53" s="334" t="str">
        <f>IF(IF(COUNTIF($N$8:N52,V53)&gt;0,"",V53)=$A$11,"",IF(V53=0,"",IF(COUNTIF($N$8:N52,V53)&gt;0,"",V53)))</f>
        <v/>
      </c>
      <c r="O53" s="334" t="str">
        <f>IF(N53="","",COUNTIF($O$8:O52,"&gt;0")+1)</f>
        <v/>
      </c>
      <c r="P53" s="353">
        <f t="shared" si="14"/>
        <v>45</v>
      </c>
      <c r="Q53" s="334">
        <f t="shared" ca="1" si="25"/>
        <v>0</v>
      </c>
      <c r="R53" s="334">
        <f ca="1">IF(S53=0,0,INT(IF(Q53="",MAX(P:P)+COUNTIF(Q$9:$Q53,""),RANK(Q53,Q:Q)+COUNTIF($Q$9:Q53,Q53)/100)))</f>
        <v>0</v>
      </c>
      <c r="S53" s="352">
        <f ca="1">IF(ISERROR(OFFSET(#REF!,MATCH($P53,O:O,0)-1,0,1,1))=TRUE,0,OFFSET(#REF!,MATCH($P53,O:O,0)-1,0,1,1))</f>
        <v>0</v>
      </c>
      <c r="T53" s="354">
        <f t="shared" ca="1" si="15"/>
        <v>0</v>
      </c>
      <c r="V53" s="356" t="s">
        <v>458</v>
      </c>
      <c r="W53" s="357" t="s">
        <v>582</v>
      </c>
      <c r="X53" s="358" t="s">
        <v>583</v>
      </c>
      <c r="Y53" s="359" t="s">
        <v>469</v>
      </c>
      <c r="Z53" s="359" t="s">
        <v>470</v>
      </c>
      <c r="AA53" s="359" t="s">
        <v>432</v>
      </c>
      <c r="AB53" s="360" t="s">
        <v>433</v>
      </c>
      <c r="AC53" s="361" t="str">
        <f t="shared" ca="1" si="5"/>
        <v>à relancer</v>
      </c>
      <c r="AD53" s="362" t="str">
        <f t="shared" ca="1" si="6"/>
        <v/>
      </c>
      <c r="AE53" s="363"/>
      <c r="AR53" s="313"/>
    </row>
    <row r="54" spans="1:44" x14ac:dyDescent="0.3">
      <c r="G54" s="350">
        <f t="shared" si="22"/>
        <v>0</v>
      </c>
      <c r="H54" s="331">
        <f t="shared" si="1"/>
        <v>0</v>
      </c>
      <c r="I54" s="331">
        <f t="shared" ca="1" si="23"/>
        <v>0</v>
      </c>
      <c r="J54" s="351">
        <f>IF(W54=0,0,INT(IF(I54="",MAX(H:H)+COUNTIF(I$9:$I54,""),RANK(I54,I:I)+COUNTIF($I$9:I54,I54)/100)))</f>
        <v>0</v>
      </c>
      <c r="K54" s="331">
        <f t="shared" si="24"/>
        <v>0</v>
      </c>
      <c r="L54" s="352">
        <f t="shared" si="13"/>
        <v>0</v>
      </c>
      <c r="M54" s="352">
        <f>IF(L54=0,0,P54-SUM($L$8:L54))</f>
        <v>0</v>
      </c>
      <c r="N54" s="334" t="str">
        <f>IF(IF(COUNTIF($N$8:N53,V54)&gt;0,"",V54)=$A$11,"",IF(V54=0,"",IF(COUNTIF($N$8:N53,V54)&gt;0,"",V54)))</f>
        <v/>
      </c>
      <c r="O54" s="334" t="str">
        <f>IF(N54="","",COUNTIF($O$8:O53,"&gt;0")+1)</f>
        <v/>
      </c>
      <c r="P54" s="353">
        <f t="shared" si="14"/>
        <v>46</v>
      </c>
      <c r="Q54" s="334">
        <f t="shared" ca="1" si="25"/>
        <v>0</v>
      </c>
      <c r="R54" s="334">
        <f ca="1">IF(S54=0,0,INT(IF(Q54="",MAX(P:P)+COUNTIF(Q$9:$Q54,""),RANK(Q54,Q:Q)+COUNTIF($Q$9:Q54,Q54)/100)))</f>
        <v>0</v>
      </c>
      <c r="S54" s="352">
        <f ca="1">IF(ISERROR(OFFSET(#REF!,MATCH($P54,O:O,0)-1,0,1,1))=TRUE,0,OFFSET(#REF!,MATCH($P54,O:O,0)-1,0,1,1))</f>
        <v>0</v>
      </c>
      <c r="T54" s="354">
        <f t="shared" ca="1" si="15"/>
        <v>0</v>
      </c>
      <c r="AR54" s="313"/>
    </row>
    <row r="55" spans="1:44" x14ac:dyDescent="0.3">
      <c r="G55" s="350">
        <f t="shared" si="22"/>
        <v>0</v>
      </c>
      <c r="H55" s="331">
        <f t="shared" si="1"/>
        <v>0</v>
      </c>
      <c r="I55" s="331">
        <f t="shared" ca="1" si="23"/>
        <v>0</v>
      </c>
      <c r="J55" s="351">
        <f>IF(W55=0,0,INT(IF(I55="",MAX(H:H)+COUNTIF(I$9:$I55,""),RANK(I55,I:I)+COUNTIF($I$9:I55,I55)/100)))</f>
        <v>0</v>
      </c>
      <c r="K55" s="331">
        <f t="shared" si="24"/>
        <v>0</v>
      </c>
      <c r="L55" s="352">
        <f t="shared" si="13"/>
        <v>0</v>
      </c>
      <c r="M55" s="352">
        <f>IF(L55=0,0,P55-SUM($L$8:L55))</f>
        <v>0</v>
      </c>
      <c r="N55" s="334" t="str">
        <f>IF(IF(COUNTIF($N$8:N54,V55)&gt;0,"",V55)=$A$11,"",IF(V55=0,"",IF(COUNTIF($N$8:N54,V55)&gt;0,"",V55)))</f>
        <v/>
      </c>
      <c r="O55" s="334" t="str">
        <f>IF(N55="","",COUNTIF($O$8:O54,"&gt;0")+1)</f>
        <v/>
      </c>
      <c r="P55" s="353">
        <f t="shared" si="14"/>
        <v>47</v>
      </c>
      <c r="Q55" s="334">
        <f t="shared" ca="1" si="25"/>
        <v>0</v>
      </c>
      <c r="R55" s="334">
        <f ca="1">IF(S55=0,0,INT(IF(Q55="",MAX(P:P)+COUNTIF(Q$9:$Q55,""),RANK(Q55,Q:Q)+COUNTIF($Q$9:Q55,Q55)/100)))</f>
        <v>0</v>
      </c>
      <c r="S55" s="352">
        <f ca="1">IF(ISERROR(OFFSET(#REF!,MATCH($P55,O:O,0)-1,0,1,1))=TRUE,0,OFFSET(#REF!,MATCH($P55,O:O,0)-1,0,1,1))</f>
        <v>0</v>
      </c>
      <c r="T55" s="354">
        <f t="shared" ca="1" si="15"/>
        <v>0</v>
      </c>
      <c r="AR55" s="313"/>
    </row>
    <row r="56" spans="1:44" x14ac:dyDescent="0.3">
      <c r="G56" s="350">
        <f t="shared" si="22"/>
        <v>0</v>
      </c>
      <c r="H56" s="331">
        <f t="shared" si="1"/>
        <v>0</v>
      </c>
      <c r="I56" s="331">
        <f t="shared" ca="1" si="23"/>
        <v>0</v>
      </c>
      <c r="J56" s="351">
        <f>IF(W56=0,0,INT(IF(I56="",MAX(H:H)+COUNTIF(I$9:$I56,""),RANK(I56,I:I)+COUNTIF($I$9:I56,I56)/100)))</f>
        <v>0</v>
      </c>
      <c r="K56" s="331">
        <f t="shared" si="24"/>
        <v>0</v>
      </c>
      <c r="L56" s="352">
        <f t="shared" si="13"/>
        <v>0</v>
      </c>
      <c r="M56" s="352">
        <f>IF(L56=0,0,P56-SUM($L$8:L56))</f>
        <v>0</v>
      </c>
      <c r="N56" s="334" t="str">
        <f>IF(IF(COUNTIF($N$8:N55,V56)&gt;0,"",V56)=$A$11,"",IF(V56=0,"",IF(COUNTIF($N$8:N55,V56)&gt;0,"",V56)))</f>
        <v/>
      </c>
      <c r="O56" s="334" t="str">
        <f>IF(N56="","",COUNTIF($O$8:O55,"&gt;0")+1)</f>
        <v/>
      </c>
      <c r="P56" s="353">
        <f t="shared" si="14"/>
        <v>48</v>
      </c>
      <c r="Q56" s="334">
        <f t="shared" ca="1" si="25"/>
        <v>0</v>
      </c>
      <c r="R56" s="334">
        <f ca="1">IF(S56=0,0,INT(IF(Q56="",MAX(P:P)+COUNTIF(Q$9:$Q56,""),RANK(Q56,Q:Q)+COUNTIF($Q$9:Q56,Q56)/100)))</f>
        <v>0</v>
      </c>
      <c r="S56" s="352">
        <f ca="1">IF(ISERROR(OFFSET(#REF!,MATCH($P56,O:O,0)-1,0,1,1))=TRUE,0,OFFSET(#REF!,MATCH($P56,O:O,0)-1,0,1,1))</f>
        <v>0</v>
      </c>
      <c r="T56" s="354">
        <f t="shared" ca="1" si="15"/>
        <v>0</v>
      </c>
      <c r="AR56" s="313"/>
    </row>
    <row r="57" spans="1:44" x14ac:dyDescent="0.3">
      <c r="G57" s="350">
        <f t="shared" si="22"/>
        <v>0</v>
      </c>
      <c r="H57" s="331">
        <f t="shared" si="1"/>
        <v>0</v>
      </c>
      <c r="I57" s="331">
        <f t="shared" ca="1" si="23"/>
        <v>0</v>
      </c>
      <c r="J57" s="351">
        <f>IF(W57=0,0,INT(IF(I57="",MAX(H:H)+COUNTIF(I$9:$I57,""),RANK(I57,I:I)+COUNTIF($I$9:I57,I57)/100)))</f>
        <v>0</v>
      </c>
      <c r="K57" s="331">
        <f t="shared" si="24"/>
        <v>0</v>
      </c>
      <c r="L57" s="352">
        <f t="shared" si="13"/>
        <v>0</v>
      </c>
      <c r="M57" s="352">
        <f>IF(L57=0,0,P57-SUM($L$8:L57))</f>
        <v>0</v>
      </c>
      <c r="N57" s="334" t="str">
        <f>IF(IF(COUNTIF($N$8:N56,V57)&gt;0,"",V57)=$A$11,"",IF(V57=0,"",IF(COUNTIF($N$8:N56,V57)&gt;0,"",V57)))</f>
        <v/>
      </c>
      <c r="O57" s="334" t="str">
        <f>IF(N57="","",COUNTIF($O$8:O56,"&gt;0")+1)</f>
        <v/>
      </c>
      <c r="P57" s="353">
        <f t="shared" si="14"/>
        <v>49</v>
      </c>
      <c r="Q57" s="334">
        <f t="shared" ca="1" si="25"/>
        <v>0</v>
      </c>
      <c r="R57" s="334">
        <f ca="1">IF(S57=0,0,INT(IF(Q57="",MAX(P:P)+COUNTIF(Q$9:$Q57,""),RANK(Q57,Q:Q)+COUNTIF($Q$9:Q57,Q57)/100)))</f>
        <v>0</v>
      </c>
      <c r="S57" s="352">
        <f ca="1">IF(ISERROR(OFFSET(#REF!,MATCH($P57,O:O,0)-1,0,1,1))=TRUE,0,OFFSET(#REF!,MATCH($P57,O:O,0)-1,0,1,1))</f>
        <v>0</v>
      </c>
      <c r="T57" s="354">
        <f t="shared" ca="1" si="15"/>
        <v>0</v>
      </c>
      <c r="AR57" s="313"/>
    </row>
    <row r="58" spans="1:44" x14ac:dyDescent="0.3">
      <c r="G58" s="350">
        <f t="shared" si="22"/>
        <v>0</v>
      </c>
      <c r="H58" s="331">
        <f t="shared" si="1"/>
        <v>0</v>
      </c>
      <c r="I58" s="331">
        <f t="shared" ca="1" si="23"/>
        <v>0</v>
      </c>
      <c r="J58" s="351">
        <f>IF(W58=0,0,INT(IF(I58="",MAX(H:H)+COUNTIF(I$9:$I58,""),RANK(I58,I:I)+COUNTIF($I$9:I58,I58)/100)))</f>
        <v>0</v>
      </c>
      <c r="K58" s="331">
        <f t="shared" si="24"/>
        <v>0</v>
      </c>
      <c r="L58" s="352">
        <f t="shared" si="13"/>
        <v>0</v>
      </c>
      <c r="M58" s="352">
        <f>IF(L58=0,0,P58-SUM($L$8:L58))</f>
        <v>0</v>
      </c>
      <c r="N58" s="334" t="str">
        <f>IF(IF(COUNTIF($N$8:N57,V58)&gt;0,"",V58)=$A$11,"",IF(V58=0,"",IF(COUNTIF($N$8:N57,V58)&gt;0,"",V58)))</f>
        <v/>
      </c>
      <c r="O58" s="334" t="str">
        <f>IF(N58="","",COUNTIF($O$8:O57,"&gt;0")+1)</f>
        <v/>
      </c>
      <c r="P58" s="353">
        <f t="shared" si="14"/>
        <v>50</v>
      </c>
      <c r="Q58" s="334">
        <f t="shared" ca="1" si="25"/>
        <v>0</v>
      </c>
      <c r="R58" s="334">
        <f ca="1">IF(S58=0,0,INT(IF(Q58="",MAX(P:P)+COUNTIF(Q$9:$Q58,""),RANK(Q58,Q:Q)+COUNTIF($Q$9:Q58,Q58)/100)))</f>
        <v>0</v>
      </c>
      <c r="S58" s="352">
        <f ca="1">IF(ISERROR(OFFSET(#REF!,MATCH($P58,O:O,0)-1,0,1,1))=TRUE,0,OFFSET(#REF!,MATCH($P58,O:O,0)-1,0,1,1))</f>
        <v>0</v>
      </c>
      <c r="T58" s="354">
        <f t="shared" ca="1" si="15"/>
        <v>0</v>
      </c>
      <c r="AR58" s="313"/>
    </row>
    <row r="59" spans="1:44" x14ac:dyDescent="0.3">
      <c r="G59" s="350">
        <f t="shared" si="22"/>
        <v>0</v>
      </c>
      <c r="H59" s="331">
        <f t="shared" si="1"/>
        <v>0</v>
      </c>
      <c r="I59" s="331">
        <f t="shared" ca="1" si="23"/>
        <v>0</v>
      </c>
      <c r="J59" s="351">
        <f>IF(W59=0,0,INT(IF(I59="",MAX(H:H)+COUNTIF(I$9:$I59,""),RANK(I59,I:I)+COUNTIF($I$9:I59,I59)/100)))</f>
        <v>0</v>
      </c>
      <c r="K59" s="331">
        <f t="shared" si="24"/>
        <v>0</v>
      </c>
      <c r="L59" s="352">
        <f t="shared" si="13"/>
        <v>0</v>
      </c>
      <c r="M59" s="352">
        <f>IF(L59=0,0,P59-SUM($L$8:L59))</f>
        <v>0</v>
      </c>
      <c r="N59" s="334" t="str">
        <f>IF(IF(COUNTIF($N$8:N58,V59)&gt;0,"",V59)=$A$11,"",IF(V59=0,"",IF(COUNTIF($N$8:N58,V59)&gt;0,"",V59)))</f>
        <v/>
      </c>
      <c r="O59" s="334" t="str">
        <f>IF(N59="","",COUNTIF($O$8:O58,"&gt;0")+1)</f>
        <v/>
      </c>
      <c r="P59" s="353">
        <f t="shared" si="14"/>
        <v>51</v>
      </c>
      <c r="Q59" s="334">
        <f t="shared" ca="1" si="25"/>
        <v>0</v>
      </c>
      <c r="R59" s="334">
        <f ca="1">IF(S59=0,0,INT(IF(Q59="",MAX(P:P)+COUNTIF(Q$9:$Q59,""),RANK(Q59,Q:Q)+COUNTIF($Q$9:Q59,Q59)/100)))</f>
        <v>0</v>
      </c>
      <c r="S59" s="352">
        <f ca="1">IF(ISERROR(OFFSET(#REF!,MATCH($P59,O:O,0)-1,0,1,1))=TRUE,0,OFFSET(#REF!,MATCH($P59,O:O,0)-1,0,1,1))</f>
        <v>0</v>
      </c>
      <c r="T59" s="354">
        <f t="shared" ca="1" si="15"/>
        <v>0</v>
      </c>
      <c r="AR59" s="313"/>
    </row>
    <row r="60" spans="1:44" x14ac:dyDescent="0.3">
      <c r="G60" s="350">
        <f t="shared" si="22"/>
        <v>0</v>
      </c>
      <c r="H60" s="331">
        <f t="shared" si="1"/>
        <v>0</v>
      </c>
      <c r="I60" s="331">
        <f t="shared" ca="1" si="23"/>
        <v>0</v>
      </c>
      <c r="J60" s="351">
        <f>IF(W60=0,0,INT(IF(I60="",MAX(H:H)+COUNTIF(I$9:$I60,""),RANK(I60,I:I)+COUNTIF($I$9:I60,I60)/100)))</f>
        <v>0</v>
      </c>
      <c r="K60" s="331">
        <f t="shared" si="24"/>
        <v>0</v>
      </c>
      <c r="L60" s="352">
        <f t="shared" si="13"/>
        <v>0</v>
      </c>
      <c r="M60" s="352">
        <f>IF(L60=0,0,P60-SUM($L$8:L60))</f>
        <v>0</v>
      </c>
      <c r="N60" s="334" t="str">
        <f>IF(IF(COUNTIF($N$8:N59,V60)&gt;0,"",V60)=$A$11,"",IF(V60=0,"",IF(COUNTIF($N$8:N59,V60)&gt;0,"",V60)))</f>
        <v/>
      </c>
      <c r="O60" s="334" t="str">
        <f>IF(N60="","",COUNTIF($O$8:O59,"&gt;0")+1)</f>
        <v/>
      </c>
      <c r="P60" s="353">
        <f t="shared" si="14"/>
        <v>52</v>
      </c>
      <c r="Q60" s="334">
        <f t="shared" ca="1" si="25"/>
        <v>0</v>
      </c>
      <c r="R60" s="334">
        <f ca="1">IF(S60=0,0,INT(IF(Q60="",MAX(P:P)+COUNTIF(Q$9:$Q60,""),RANK(Q60,Q:Q)+COUNTIF($Q$9:Q60,Q60)/100)))</f>
        <v>0</v>
      </c>
      <c r="S60" s="352">
        <f ca="1">IF(ISERROR(OFFSET(#REF!,MATCH($P60,O:O,0)-1,0,1,1))=TRUE,0,OFFSET(#REF!,MATCH($P60,O:O,0)-1,0,1,1))</f>
        <v>0</v>
      </c>
      <c r="T60" s="354">
        <f t="shared" ca="1" si="15"/>
        <v>0</v>
      </c>
    </row>
    <row r="61" spans="1:44" x14ac:dyDescent="0.3">
      <c r="G61" s="350">
        <f t="shared" si="22"/>
        <v>0</v>
      </c>
      <c r="H61" s="331">
        <f t="shared" si="1"/>
        <v>0</v>
      </c>
      <c r="I61" s="331">
        <f t="shared" ca="1" si="23"/>
        <v>0</v>
      </c>
      <c r="J61" s="351">
        <f>IF(W61=0,0,INT(IF(I61="",MAX(H:H)+COUNTIF(I$9:$I61,""),RANK(I61,I:I)+COUNTIF($I$9:I61,I61)/100)))</f>
        <v>0</v>
      </c>
      <c r="K61" s="331">
        <f t="shared" si="24"/>
        <v>0</v>
      </c>
      <c r="L61" s="352">
        <f t="shared" si="13"/>
        <v>0</v>
      </c>
      <c r="M61" s="352">
        <f>IF(L61=0,0,P61-SUM($L$8:L61))</f>
        <v>0</v>
      </c>
      <c r="N61" s="334" t="str">
        <f>IF(IF(COUNTIF($N$8:N60,V61)&gt;0,"",V61)=$A$11,"",IF(V61=0,"",IF(COUNTIF($N$8:N60,V61)&gt;0,"",V61)))</f>
        <v/>
      </c>
      <c r="O61" s="334" t="str">
        <f>IF(N61="","",COUNTIF($O$8:O60,"&gt;0")+1)</f>
        <v/>
      </c>
      <c r="P61" s="353">
        <f t="shared" si="14"/>
        <v>53</v>
      </c>
      <c r="Q61" s="334">
        <f t="shared" ca="1" si="25"/>
        <v>0</v>
      </c>
      <c r="R61" s="334">
        <f ca="1">IF(S61=0,0,INT(IF(Q61="",MAX(P:P)+COUNTIF(Q$9:$Q61,""),RANK(Q61,Q:Q)+COUNTIF($Q$9:Q61,Q61)/100)))</f>
        <v>0</v>
      </c>
      <c r="S61" s="352">
        <f ca="1">IF(ISERROR(OFFSET(#REF!,MATCH($P61,O:O,0)-1,0,1,1))=TRUE,0,OFFSET(#REF!,MATCH($P61,O:O,0)-1,0,1,1))</f>
        <v>0</v>
      </c>
      <c r="T61" s="354">
        <f t="shared" ca="1" si="15"/>
        <v>0</v>
      </c>
    </row>
    <row r="62" spans="1:44" x14ac:dyDescent="0.3">
      <c r="G62" s="350">
        <f t="shared" si="22"/>
        <v>0</v>
      </c>
      <c r="H62" s="331">
        <f t="shared" si="1"/>
        <v>0</v>
      </c>
      <c r="I62" s="331">
        <f t="shared" ca="1" si="23"/>
        <v>0</v>
      </c>
      <c r="J62" s="351">
        <f>IF(W62=0,0,INT(IF(I62="",MAX(H:H)+COUNTIF(I$9:$I62,""),RANK(I62,I:I)+COUNTIF($I$9:I62,I62)/100)))</f>
        <v>0</v>
      </c>
      <c r="K62" s="331">
        <f t="shared" si="24"/>
        <v>0</v>
      </c>
      <c r="L62" s="352">
        <f t="shared" si="13"/>
        <v>0</v>
      </c>
      <c r="M62" s="352">
        <f>IF(L62=0,0,P62-SUM($L$8:L62))</f>
        <v>0</v>
      </c>
      <c r="N62" s="334" t="str">
        <f>IF(IF(COUNTIF($N$8:N61,V62)&gt;0,"",V62)=$A$11,"",IF(V62=0,"",IF(COUNTIF($N$8:N61,V62)&gt;0,"",V62)))</f>
        <v/>
      </c>
      <c r="O62" s="334" t="str">
        <f>IF(N62="","",COUNTIF($O$8:O61,"&gt;0")+1)</f>
        <v/>
      </c>
      <c r="P62" s="353">
        <f t="shared" si="14"/>
        <v>54</v>
      </c>
      <c r="Q62" s="334">
        <f t="shared" ca="1" si="25"/>
        <v>0</v>
      </c>
      <c r="R62" s="334">
        <f ca="1">IF(S62=0,0,INT(IF(Q62="",MAX(P:P)+COUNTIF(Q$9:$Q62,""),RANK(Q62,Q:Q)+COUNTIF($Q$9:Q62,Q62)/100)))</f>
        <v>0</v>
      </c>
      <c r="S62" s="352">
        <f ca="1">IF(ISERROR(OFFSET(#REF!,MATCH($P62,O:O,0)-1,0,1,1))=TRUE,0,OFFSET(#REF!,MATCH($P62,O:O,0)-1,0,1,1))</f>
        <v>0</v>
      </c>
      <c r="T62" s="354">
        <f t="shared" ca="1" si="15"/>
        <v>0</v>
      </c>
    </row>
    <row r="63" spans="1:44" x14ac:dyDescent="0.3">
      <c r="G63" s="350">
        <f t="shared" si="22"/>
        <v>0</v>
      </c>
      <c r="H63" s="331">
        <f t="shared" si="1"/>
        <v>0</v>
      </c>
      <c r="I63" s="331">
        <f t="shared" ca="1" si="23"/>
        <v>0</v>
      </c>
      <c r="J63" s="351">
        <f>IF(W63=0,0,INT(IF(I63="",MAX(H:H)+COUNTIF(I$9:$I63,""),RANK(I63,I:I)+COUNTIF($I$9:I63,I63)/100)))</f>
        <v>0</v>
      </c>
      <c r="K63" s="331">
        <f t="shared" si="24"/>
        <v>0</v>
      </c>
      <c r="L63" s="352">
        <f t="shared" si="13"/>
        <v>0</v>
      </c>
      <c r="M63" s="352">
        <f>IF(L63=0,0,P63-SUM($L$8:L63))</f>
        <v>0</v>
      </c>
      <c r="N63" s="334" t="str">
        <f>IF(IF(COUNTIF($N$8:N62,V63)&gt;0,"",V63)=$A$11,"",IF(V63=0,"",IF(COUNTIF($N$8:N62,V63)&gt;0,"",V63)))</f>
        <v/>
      </c>
      <c r="O63" s="334" t="str">
        <f>IF(N63="","",COUNTIF($O$8:O62,"&gt;0")+1)</f>
        <v/>
      </c>
      <c r="P63" s="353">
        <f t="shared" si="14"/>
        <v>55</v>
      </c>
      <c r="Q63" s="334">
        <f t="shared" ca="1" si="25"/>
        <v>0</v>
      </c>
      <c r="R63" s="334">
        <f ca="1">IF(S63=0,0,INT(IF(Q63="",MAX(P:P)+COUNTIF(Q$9:$Q63,""),RANK(Q63,Q:Q)+COUNTIF($Q$9:Q63,Q63)/100)))</f>
        <v>0</v>
      </c>
      <c r="S63" s="352">
        <f ca="1">IF(ISERROR(OFFSET(#REF!,MATCH($P63,O:O,0)-1,0,1,1))=TRUE,0,OFFSET(#REF!,MATCH($P63,O:O,0)-1,0,1,1))</f>
        <v>0</v>
      </c>
      <c r="T63" s="354">
        <f t="shared" ca="1" si="15"/>
        <v>0</v>
      </c>
    </row>
    <row r="64" spans="1:44" x14ac:dyDescent="0.3">
      <c r="G64" s="350">
        <f t="shared" si="22"/>
        <v>0</v>
      </c>
      <c r="H64" s="331">
        <f t="shared" si="1"/>
        <v>0</v>
      </c>
      <c r="I64" s="331">
        <f t="shared" ca="1" si="23"/>
        <v>0</v>
      </c>
      <c r="J64" s="351">
        <f>IF(W64=0,0,INT(IF(I64="",MAX(H:H)+COUNTIF(I$9:$I64,""),RANK(I64,I:I)+COUNTIF($I$9:I64,I64)/100)))</f>
        <v>0</v>
      </c>
      <c r="K64" s="331">
        <f t="shared" si="24"/>
        <v>0</v>
      </c>
      <c r="L64" s="352">
        <f t="shared" si="13"/>
        <v>0</v>
      </c>
      <c r="M64" s="352">
        <f>IF(L64=0,0,P64-SUM($L$8:L64))</f>
        <v>0</v>
      </c>
      <c r="N64" s="334" t="str">
        <f>IF(IF(COUNTIF($N$8:N63,V64)&gt;0,"",V64)=$A$11,"",IF(V64=0,"",IF(COUNTIF($N$8:N63,V64)&gt;0,"",V64)))</f>
        <v/>
      </c>
      <c r="O64" s="334" t="str">
        <f>IF(N64="","",COUNTIF($O$8:O63,"&gt;0")+1)</f>
        <v/>
      </c>
      <c r="P64" s="353">
        <f t="shared" si="14"/>
        <v>56</v>
      </c>
      <c r="Q64" s="334">
        <f t="shared" ca="1" si="25"/>
        <v>0</v>
      </c>
      <c r="R64" s="334">
        <f ca="1">IF(S64=0,0,INT(IF(Q64="",MAX(P:P)+COUNTIF(Q$9:$Q64,""),RANK(Q64,Q:Q)+COUNTIF($Q$9:Q64,Q64)/100)))</f>
        <v>0</v>
      </c>
      <c r="S64" s="352">
        <f ca="1">IF(ISERROR(OFFSET(#REF!,MATCH($P64,O:O,0)-1,0,1,1))=TRUE,0,OFFSET(#REF!,MATCH($P64,O:O,0)-1,0,1,1))</f>
        <v>0</v>
      </c>
      <c r="T64" s="354">
        <f t="shared" ca="1" si="15"/>
        <v>0</v>
      </c>
    </row>
    <row r="65" spans="7:20" x14ac:dyDescent="0.3">
      <c r="G65" s="350">
        <f t="shared" si="22"/>
        <v>0</v>
      </c>
      <c r="H65" s="331">
        <f t="shared" si="1"/>
        <v>0</v>
      </c>
      <c r="I65" s="331">
        <f t="shared" ca="1" si="23"/>
        <v>0</v>
      </c>
      <c r="J65" s="351">
        <f>IF(W65=0,0,INT(IF(I65="",MAX(H:H)+COUNTIF(I$9:$I65,""),RANK(I65,I:I)+COUNTIF($I$9:I65,I65)/100)))</f>
        <v>0</v>
      </c>
      <c r="K65" s="331">
        <f t="shared" si="24"/>
        <v>0</v>
      </c>
      <c r="L65" s="352">
        <f t="shared" si="13"/>
        <v>0</v>
      </c>
      <c r="M65" s="352">
        <f>IF(L65=0,0,P65-SUM($L$8:L65))</f>
        <v>0</v>
      </c>
      <c r="N65" s="334" t="str">
        <f>IF(IF(COUNTIF($N$8:N64,V65)&gt;0,"",V65)=$A$11,"",IF(V65=0,"",IF(COUNTIF($N$8:N64,V65)&gt;0,"",V65)))</f>
        <v/>
      </c>
      <c r="O65" s="334" t="str">
        <f>IF(N65="","",COUNTIF($O$8:O64,"&gt;0")+1)</f>
        <v/>
      </c>
      <c r="P65" s="353">
        <f t="shared" si="14"/>
        <v>57</v>
      </c>
      <c r="Q65" s="334">
        <f t="shared" ca="1" si="25"/>
        <v>0</v>
      </c>
      <c r="R65" s="334">
        <f ca="1">IF(S65=0,0,INT(IF(Q65="",MAX(P:P)+COUNTIF(Q$9:$Q65,""),RANK(Q65,Q:Q)+COUNTIF($Q$9:Q65,Q65)/100)))</f>
        <v>0</v>
      </c>
      <c r="S65" s="352">
        <f ca="1">IF(ISERROR(OFFSET(#REF!,MATCH($P65,O:O,0)-1,0,1,1))=TRUE,0,OFFSET(#REF!,MATCH($P65,O:O,0)-1,0,1,1))</f>
        <v>0</v>
      </c>
      <c r="T65" s="354">
        <f t="shared" ca="1" si="15"/>
        <v>0</v>
      </c>
    </row>
    <row r="66" spans="7:20" x14ac:dyDescent="0.3">
      <c r="G66" s="350">
        <f t="shared" si="22"/>
        <v>0</v>
      </c>
      <c r="H66" s="331">
        <f t="shared" si="1"/>
        <v>0</v>
      </c>
      <c r="I66" s="331">
        <f t="shared" ca="1" si="23"/>
        <v>0</v>
      </c>
      <c r="J66" s="351">
        <f>IF(W66=0,0,INT(IF(I66="",MAX(H:H)+COUNTIF(I$9:$I66,""),RANK(I66,I:I)+COUNTIF($I$9:I66,I66)/100)))</f>
        <v>0</v>
      </c>
      <c r="K66" s="331">
        <f t="shared" si="24"/>
        <v>0</v>
      </c>
      <c r="L66" s="352">
        <f t="shared" si="13"/>
        <v>0</v>
      </c>
      <c r="M66" s="352">
        <f>IF(L66=0,0,P66-SUM($L$8:L66))</f>
        <v>0</v>
      </c>
      <c r="N66" s="334" t="str">
        <f>IF(IF(COUNTIF($N$8:N65,V66)&gt;0,"",V66)=$A$11,"",IF(V66=0,"",IF(COUNTIF($N$8:N65,V66)&gt;0,"",V66)))</f>
        <v/>
      </c>
      <c r="O66" s="334" t="str">
        <f>IF(N66="","",COUNTIF($O$8:O65,"&gt;0")+1)</f>
        <v/>
      </c>
      <c r="P66" s="353">
        <f t="shared" si="14"/>
        <v>58</v>
      </c>
      <c r="Q66" s="334">
        <f t="shared" ca="1" si="25"/>
        <v>0</v>
      </c>
      <c r="R66" s="334">
        <f ca="1">IF(S66=0,0,INT(IF(Q66="",MAX(P:P)+COUNTIF(Q$9:$Q66,""),RANK(Q66,Q:Q)+COUNTIF($Q$9:Q66,Q66)/100)))</f>
        <v>0</v>
      </c>
      <c r="S66" s="352">
        <f ca="1">IF(ISERROR(OFFSET(#REF!,MATCH($P66,O:O,0)-1,0,1,1))=TRUE,0,OFFSET(#REF!,MATCH($P66,O:O,0)-1,0,1,1))</f>
        <v>0</v>
      </c>
      <c r="T66" s="354">
        <f t="shared" ca="1" si="15"/>
        <v>0</v>
      </c>
    </row>
    <row r="67" spans="7:20" x14ac:dyDescent="0.3">
      <c r="G67" s="350">
        <f t="shared" si="22"/>
        <v>0</v>
      </c>
      <c r="H67" s="331">
        <f t="shared" si="1"/>
        <v>0</v>
      </c>
      <c r="I67" s="331">
        <f t="shared" ca="1" si="23"/>
        <v>0</v>
      </c>
      <c r="J67" s="351">
        <f>IF(W67=0,0,INT(IF(I67="",MAX(H:H)+COUNTIF(I$9:$I67,""),RANK(I67,I:I)+COUNTIF($I$9:I67,I67)/100)))</f>
        <v>0</v>
      </c>
      <c r="K67" s="331">
        <f t="shared" si="24"/>
        <v>0</v>
      </c>
      <c r="L67" s="352">
        <f t="shared" si="13"/>
        <v>0</v>
      </c>
      <c r="M67" s="352">
        <f>IF(L67=0,0,P67-SUM($L$8:L67))</f>
        <v>0</v>
      </c>
      <c r="N67" s="334" t="str">
        <f>IF(IF(COUNTIF($N$8:N66,V67)&gt;0,"",V67)=$A$11,"",IF(V67=0,"",IF(COUNTIF($N$8:N66,V67)&gt;0,"",V67)))</f>
        <v/>
      </c>
      <c r="O67" s="334" t="str">
        <f>IF(N67="","",COUNTIF($O$8:O66,"&gt;0")+1)</f>
        <v/>
      </c>
      <c r="P67" s="353">
        <f t="shared" si="14"/>
        <v>59</v>
      </c>
      <c r="Q67" s="334">
        <f t="shared" ca="1" si="25"/>
        <v>0</v>
      </c>
      <c r="R67" s="334">
        <f ca="1">IF(S67=0,0,INT(IF(Q67="",MAX(P:P)+COUNTIF(Q$9:$Q67,""),RANK(Q67,Q:Q)+COUNTIF($Q$9:Q67,Q67)/100)))</f>
        <v>0</v>
      </c>
      <c r="S67" s="352">
        <f ca="1">IF(ISERROR(OFFSET(#REF!,MATCH($P67,O:O,0)-1,0,1,1))=TRUE,0,OFFSET(#REF!,MATCH($P67,O:O,0)-1,0,1,1))</f>
        <v>0</v>
      </c>
      <c r="T67" s="354">
        <f t="shared" ca="1" si="15"/>
        <v>0</v>
      </c>
    </row>
    <row r="68" spans="7:20" x14ac:dyDescent="0.3">
      <c r="G68" s="350">
        <f t="shared" si="22"/>
        <v>0</v>
      </c>
      <c r="H68" s="331">
        <f t="shared" si="1"/>
        <v>0</v>
      </c>
      <c r="I68" s="331">
        <f t="shared" ca="1" si="23"/>
        <v>0</v>
      </c>
      <c r="J68" s="351">
        <f>IF(W68=0,0,INT(IF(I68="",MAX(H:H)+COUNTIF(I$9:$I68,""),RANK(I68,I:I)+COUNTIF($I$9:I68,I68)/100)))</f>
        <v>0</v>
      </c>
      <c r="K68" s="331">
        <f t="shared" si="24"/>
        <v>0</v>
      </c>
      <c r="L68" s="352">
        <f t="shared" si="13"/>
        <v>0</v>
      </c>
      <c r="M68" s="352">
        <f>IF(L68=0,0,P68-SUM($L$8:L68))</f>
        <v>0</v>
      </c>
      <c r="N68" s="334" t="str">
        <f>IF(IF(COUNTIF($N$8:N67,V68)&gt;0,"",V68)=$A$11,"",IF(V68=0,"",IF(COUNTIF($N$8:N67,V68)&gt;0,"",V68)))</f>
        <v/>
      </c>
      <c r="O68" s="334" t="str">
        <f>IF(N68="","",COUNTIF($O$8:O67,"&gt;0")+1)</f>
        <v/>
      </c>
      <c r="P68" s="353">
        <f t="shared" si="14"/>
        <v>60</v>
      </c>
      <c r="Q68" s="334">
        <f t="shared" ca="1" si="25"/>
        <v>0</v>
      </c>
      <c r="R68" s="334">
        <f ca="1">IF(S68=0,0,INT(IF(Q68="",MAX(P:P)+COUNTIF(Q$9:$Q68,""),RANK(Q68,Q:Q)+COUNTIF($Q$9:Q68,Q68)/100)))</f>
        <v>0</v>
      </c>
      <c r="S68" s="352">
        <f ca="1">IF(ISERROR(OFFSET(#REF!,MATCH($P68,O:O,0)-1,0,1,1))=TRUE,0,OFFSET(#REF!,MATCH($P68,O:O,0)-1,0,1,1))</f>
        <v>0</v>
      </c>
      <c r="T68" s="354">
        <f t="shared" ca="1" si="15"/>
        <v>0</v>
      </c>
    </row>
    <row r="69" spans="7:20" x14ac:dyDescent="0.3">
      <c r="G69" s="350">
        <f t="shared" si="22"/>
        <v>0</v>
      </c>
      <c r="H69" s="331">
        <f t="shared" si="1"/>
        <v>0</v>
      </c>
      <c r="I69" s="331">
        <f t="shared" ca="1" si="23"/>
        <v>0</v>
      </c>
      <c r="J69" s="351">
        <f>IF(W69=0,0,INT(IF(I69="",MAX(H:H)+COUNTIF(I$9:$I69,""),RANK(I69,I:I)+COUNTIF($I$9:I69,I69)/100)))</f>
        <v>0</v>
      </c>
      <c r="K69" s="331">
        <f t="shared" si="24"/>
        <v>0</v>
      </c>
      <c r="L69" s="352">
        <f t="shared" si="13"/>
        <v>0</v>
      </c>
      <c r="M69" s="352">
        <f>IF(L69=0,0,P69-SUM($L$8:L69))</f>
        <v>0</v>
      </c>
      <c r="N69" s="334" t="str">
        <f>IF(IF(COUNTIF($N$8:N68,V69)&gt;0,"",V69)=$A$11,"",IF(V69=0,"",IF(COUNTIF($N$8:N68,V69)&gt;0,"",V69)))</f>
        <v/>
      </c>
      <c r="O69" s="334" t="str">
        <f>IF(N69="","",COUNTIF($O$8:O68,"&gt;0")+1)</f>
        <v/>
      </c>
      <c r="P69" s="353">
        <f t="shared" si="14"/>
        <v>61</v>
      </c>
      <c r="Q69" s="334">
        <f t="shared" ca="1" si="25"/>
        <v>0</v>
      </c>
      <c r="R69" s="334">
        <f ca="1">IF(S69=0,0,INT(IF(Q69="",MAX(P:P)+COUNTIF(Q$9:$Q69,""),RANK(Q69,Q:Q)+COUNTIF($Q$9:Q69,Q69)/100)))</f>
        <v>0</v>
      </c>
      <c r="S69" s="352">
        <f ca="1">IF(ISERROR(OFFSET(#REF!,MATCH($P69,O:O,0)-1,0,1,1))=TRUE,0,OFFSET(#REF!,MATCH($P69,O:O,0)-1,0,1,1))</f>
        <v>0</v>
      </c>
      <c r="T69" s="354">
        <f t="shared" ca="1" si="15"/>
        <v>0</v>
      </c>
    </row>
    <row r="70" spans="7:20" x14ac:dyDescent="0.3">
      <c r="G70" s="350">
        <f t="shared" si="22"/>
        <v>0</v>
      </c>
      <c r="H70" s="331">
        <f t="shared" si="1"/>
        <v>0</v>
      </c>
      <c r="I70" s="331">
        <f t="shared" ca="1" si="23"/>
        <v>0</v>
      </c>
      <c r="J70" s="351">
        <f>IF(W70=0,0,INT(IF(I70="",MAX(H:H)+COUNTIF(I$9:$I70,""),RANK(I70,I:I)+COUNTIF($I$9:I70,I70)/100)))</f>
        <v>0</v>
      </c>
      <c r="K70" s="331">
        <f t="shared" si="24"/>
        <v>0</v>
      </c>
      <c r="L70" s="352">
        <f t="shared" si="13"/>
        <v>0</v>
      </c>
      <c r="M70" s="352">
        <f>IF(L70=0,0,P70-SUM($L$8:L70))</f>
        <v>0</v>
      </c>
      <c r="N70" s="334" t="str">
        <f>IF(IF(COUNTIF($N$8:N69,V70)&gt;0,"",V70)=$A$11,"",IF(V70=0,"",IF(COUNTIF($N$8:N69,V70)&gt;0,"",V70)))</f>
        <v/>
      </c>
      <c r="O70" s="334" t="str">
        <f>IF(N70="","",COUNTIF($O$8:O69,"&gt;0")+1)</f>
        <v/>
      </c>
      <c r="P70" s="353">
        <f t="shared" si="14"/>
        <v>62</v>
      </c>
      <c r="Q70" s="334">
        <f t="shared" ca="1" si="25"/>
        <v>0</v>
      </c>
      <c r="R70" s="334">
        <f ca="1">IF(S70=0,0,INT(IF(Q70="",MAX(P:P)+COUNTIF(Q$9:$Q70,""),RANK(Q70,Q:Q)+COUNTIF($Q$9:Q70,Q70)/100)))</f>
        <v>0</v>
      </c>
      <c r="S70" s="352">
        <f ca="1">IF(ISERROR(OFFSET(#REF!,MATCH($P70,O:O,0)-1,0,1,1))=TRUE,0,OFFSET(#REF!,MATCH($P70,O:O,0)-1,0,1,1))</f>
        <v>0</v>
      </c>
      <c r="T70" s="354">
        <f t="shared" ca="1" si="15"/>
        <v>0</v>
      </c>
    </row>
    <row r="71" spans="7:20" x14ac:dyDescent="0.3">
      <c r="G71" s="350">
        <f t="shared" si="22"/>
        <v>0</v>
      </c>
      <c r="H71" s="331">
        <f t="shared" si="1"/>
        <v>0</v>
      </c>
      <c r="I71" s="331">
        <f t="shared" ca="1" si="23"/>
        <v>0</v>
      </c>
      <c r="J71" s="351">
        <f>IF(W71=0,0,INT(IF(I71="",MAX(H:H)+COUNTIF(I$9:$I71,""),RANK(I71,I:I)+COUNTIF($I$9:I71,I71)/100)))</f>
        <v>0</v>
      </c>
      <c r="K71" s="331">
        <f t="shared" si="24"/>
        <v>0</v>
      </c>
      <c r="L71" s="352">
        <f t="shared" si="13"/>
        <v>0</v>
      </c>
      <c r="M71" s="352">
        <f>IF(L71=0,0,P71-SUM($L$8:L71))</f>
        <v>0</v>
      </c>
      <c r="N71" s="334" t="str">
        <f>IF(IF(COUNTIF($N$8:N70,V71)&gt;0,"",V71)=$A$11,"",IF(V71=0,"",IF(COUNTIF($N$8:N70,V71)&gt;0,"",V71)))</f>
        <v/>
      </c>
      <c r="O71" s="334" t="str">
        <f>IF(N71="","",COUNTIF($O$8:O70,"&gt;0")+1)</f>
        <v/>
      </c>
      <c r="P71" s="353">
        <f t="shared" si="14"/>
        <v>63</v>
      </c>
      <c r="Q71" s="334">
        <f t="shared" ca="1" si="25"/>
        <v>0</v>
      </c>
      <c r="R71" s="334">
        <f ca="1">IF(S71=0,0,INT(IF(Q71="",MAX(P:P)+COUNTIF(Q$9:$Q71,""),RANK(Q71,Q:Q)+COUNTIF($Q$9:Q71,Q71)/100)))</f>
        <v>0</v>
      </c>
      <c r="S71" s="352">
        <f ca="1">IF(ISERROR(OFFSET(#REF!,MATCH($P71,O:O,0)-1,0,1,1))=TRUE,0,OFFSET(#REF!,MATCH($P71,O:O,0)-1,0,1,1))</f>
        <v>0</v>
      </c>
      <c r="T71" s="354">
        <f t="shared" ca="1" si="15"/>
        <v>0</v>
      </c>
    </row>
    <row r="72" spans="7:20" x14ac:dyDescent="0.3">
      <c r="G72" s="350">
        <f t="shared" si="22"/>
        <v>0</v>
      </c>
      <c r="H72" s="331">
        <f t="shared" si="1"/>
        <v>0</v>
      </c>
      <c r="I72" s="331">
        <f t="shared" ca="1" si="23"/>
        <v>0</v>
      </c>
      <c r="J72" s="351">
        <f>IF(W72=0,0,INT(IF(I72="",MAX(H:H)+COUNTIF(I$9:$I72,""),RANK(I72,I:I)+COUNTIF($I$9:I72,I72)/100)))</f>
        <v>0</v>
      </c>
      <c r="K72" s="331">
        <f t="shared" si="24"/>
        <v>0</v>
      </c>
      <c r="L72" s="352">
        <f t="shared" si="13"/>
        <v>0</v>
      </c>
      <c r="M72" s="352">
        <f>IF(L72=0,0,P72-SUM($L$8:L72))</f>
        <v>0</v>
      </c>
      <c r="N72" s="334" t="str">
        <f>IF(IF(COUNTIF($N$8:N71,V72)&gt;0,"",V72)=$A$11,"",IF(V72=0,"",IF(COUNTIF($N$8:N71,V72)&gt;0,"",V72)))</f>
        <v/>
      </c>
      <c r="O72" s="334" t="str">
        <f>IF(N72="","",COUNTIF($O$8:O71,"&gt;0")+1)</f>
        <v/>
      </c>
      <c r="P72" s="353">
        <f t="shared" si="14"/>
        <v>64</v>
      </c>
      <c r="Q72" s="334">
        <f t="shared" ca="1" si="25"/>
        <v>0</v>
      </c>
      <c r="R72" s="334">
        <f ca="1">IF(S72=0,0,INT(IF(Q72="",MAX(P:P)+COUNTIF(Q$9:$Q72,""),RANK(Q72,Q:Q)+COUNTIF($Q$9:Q72,Q72)/100)))</f>
        <v>0</v>
      </c>
      <c r="S72" s="352">
        <f ca="1">IF(ISERROR(OFFSET(#REF!,MATCH($P72,O:O,0)-1,0,1,1))=TRUE,0,OFFSET(#REF!,MATCH($P72,O:O,0)-1,0,1,1))</f>
        <v>0</v>
      </c>
      <c r="T72" s="354">
        <f t="shared" ca="1" si="15"/>
        <v>0</v>
      </c>
    </row>
    <row r="73" spans="7:20" x14ac:dyDescent="0.3">
      <c r="G73" s="350">
        <f t="shared" ref="G73:G104" si="26">IF(W73=0,0,IF(COLUMNS(W$9:AB$9)-COUNTA(W73:AB73)=0,1,0))</f>
        <v>0</v>
      </c>
      <c r="H73" s="331">
        <f t="shared" ref="H73:H136" si="27">IF(W73=0,0,H72+1)</f>
        <v>0</v>
      </c>
      <c r="I73" s="331">
        <f t="shared" ref="I73:I104" ca="1" si="28">COUNTIF(W:W,"&gt;="&amp;W73)</f>
        <v>0</v>
      </c>
      <c r="J73" s="351">
        <f>IF(W73=0,0,INT(IF(I73="",MAX(H:H)+COUNTIF(I$9:$I73,""),RANK(I73,I:I)+COUNTIF($I$9:I73,I73)/100)))</f>
        <v>0</v>
      </c>
      <c r="K73" s="331">
        <f t="shared" ref="K73:K104" si="29">IF(W73=0,0,VLOOKUP(H73,J:W,COLUMNS($J$7:$W$7),FALSE))</f>
        <v>0</v>
      </c>
      <c r="L73" s="352">
        <f t="shared" si="13"/>
        <v>0</v>
      </c>
      <c r="M73" s="352">
        <f>IF(L73=0,0,P73-SUM($L$8:L73))</f>
        <v>0</v>
      </c>
      <c r="N73" s="334" t="str">
        <f>IF(IF(COUNTIF($N$8:N72,V73)&gt;0,"",V73)=$A$11,"",IF(V73=0,"",IF(COUNTIF($N$8:N72,V73)&gt;0,"",V73)))</f>
        <v/>
      </c>
      <c r="O73" s="334" t="str">
        <f>IF(N73="","",COUNTIF($O$8:O72,"&gt;0")+1)</f>
        <v/>
      </c>
      <c r="P73" s="353">
        <f t="shared" si="14"/>
        <v>65</v>
      </c>
      <c r="Q73" s="334">
        <f t="shared" ref="Q73:Q104" ca="1" si="30">IF(S73=0,0,COUNTIF(S:S,"&gt;="&amp;S73))</f>
        <v>0</v>
      </c>
      <c r="R73" s="334">
        <f ca="1">IF(S73=0,0,INT(IF(Q73="",MAX(P:P)+COUNTIF(Q$9:$Q73,""),RANK(Q73,Q:Q)+COUNTIF($Q$9:Q73,Q73)/100)))</f>
        <v>0</v>
      </c>
      <c r="S73" s="352">
        <f ca="1">IF(ISERROR(OFFSET(#REF!,MATCH($P73,O:O,0)-1,0,1,1))=TRUE,0,OFFSET(#REF!,MATCH($P73,O:O,0)-1,0,1,1))</f>
        <v>0</v>
      </c>
      <c r="T73" s="354">
        <f t="shared" ca="1" si="15"/>
        <v>0</v>
      </c>
    </row>
    <row r="74" spans="7:20" x14ac:dyDescent="0.3">
      <c r="G74" s="350">
        <f t="shared" si="26"/>
        <v>0</v>
      </c>
      <c r="H74" s="331">
        <f t="shared" si="27"/>
        <v>0</v>
      </c>
      <c r="I74" s="331">
        <f t="shared" ca="1" si="28"/>
        <v>0</v>
      </c>
      <c r="J74" s="351">
        <f>IF(W74=0,0,INT(IF(I74="",MAX(H:H)+COUNTIF(I$9:$I74,""),RANK(I74,I:I)+COUNTIF($I$9:I74,I74)/100)))</f>
        <v>0</v>
      </c>
      <c r="K74" s="331">
        <f t="shared" si="29"/>
        <v>0</v>
      </c>
      <c r="L74" s="352">
        <f t="shared" ref="L74:L137" si="31">+IF(W74=0,0,1)</f>
        <v>0</v>
      </c>
      <c r="M74" s="352">
        <f>IF(L74=0,0,P74-SUM($L$8:L74))</f>
        <v>0</v>
      </c>
      <c r="N74" s="334" t="str">
        <f>IF(IF(COUNTIF($N$8:N73,V74)&gt;0,"",V74)=$A$11,"",IF(V74=0,"",IF(COUNTIF($N$8:N73,V74)&gt;0,"",V74)))</f>
        <v/>
      </c>
      <c r="O74" s="334" t="str">
        <f>IF(N74="","",COUNTIF($O$8:O73,"&gt;0")+1)</f>
        <v/>
      </c>
      <c r="P74" s="353">
        <f t="shared" ref="P74:P137" si="32">P73+1</f>
        <v>66</v>
      </c>
      <c r="Q74" s="334">
        <f t="shared" ca="1" si="30"/>
        <v>0</v>
      </c>
      <c r="R74" s="334">
        <f ca="1">IF(S74=0,0,INT(IF(Q74="",MAX(P:P)+COUNTIF(Q$9:$Q74,""),RANK(Q74,Q:Q)+COUNTIF($Q$9:Q74,Q74)/100)))</f>
        <v>0</v>
      </c>
      <c r="S74" s="352">
        <f ca="1">IF(ISERROR(OFFSET(#REF!,MATCH($P74,O:O,0)-1,0,1,1))=TRUE,0,OFFSET(#REF!,MATCH($P74,O:O,0)-1,0,1,1))</f>
        <v>0</v>
      </c>
      <c r="T74" s="354">
        <f t="shared" ref="T74:T137" ca="1" si="33">IF(S74=0,0,P74)</f>
        <v>0</v>
      </c>
    </row>
    <row r="75" spans="7:20" x14ac:dyDescent="0.3">
      <c r="G75" s="350">
        <f t="shared" si="26"/>
        <v>0</v>
      </c>
      <c r="H75" s="331">
        <f t="shared" si="27"/>
        <v>0</v>
      </c>
      <c r="I75" s="331">
        <f t="shared" ca="1" si="28"/>
        <v>0</v>
      </c>
      <c r="J75" s="351">
        <f>IF(W75=0,0,INT(IF(I75="",MAX(H:H)+COUNTIF(I$9:$I75,""),RANK(I75,I:I)+COUNTIF($I$9:I75,I75)/100)))</f>
        <v>0</v>
      </c>
      <c r="K75" s="331">
        <f t="shared" si="29"/>
        <v>0</v>
      </c>
      <c r="L75" s="352">
        <f t="shared" si="31"/>
        <v>0</v>
      </c>
      <c r="M75" s="352">
        <f>IF(L75=0,0,P75-SUM($L$8:L75))</f>
        <v>0</v>
      </c>
      <c r="N75" s="334" t="str">
        <f>IF(IF(COUNTIF($N$8:N74,V75)&gt;0,"",V75)=$A$11,"",IF(V75=0,"",IF(COUNTIF($N$8:N74,V75)&gt;0,"",V75)))</f>
        <v/>
      </c>
      <c r="O75" s="334" t="str">
        <f>IF(N75="","",COUNTIF($O$8:O74,"&gt;0")+1)</f>
        <v/>
      </c>
      <c r="P75" s="353">
        <f t="shared" si="32"/>
        <v>67</v>
      </c>
      <c r="Q75" s="334">
        <f t="shared" ca="1" si="30"/>
        <v>0</v>
      </c>
      <c r="R75" s="334">
        <f ca="1">IF(S75=0,0,INT(IF(Q75="",MAX(P:P)+COUNTIF(Q$9:$Q75,""),RANK(Q75,Q:Q)+COUNTIF($Q$9:Q75,Q75)/100)))</f>
        <v>0</v>
      </c>
      <c r="S75" s="352">
        <f ca="1">IF(ISERROR(OFFSET(#REF!,MATCH($P75,O:O,0)-1,0,1,1))=TRUE,0,OFFSET(#REF!,MATCH($P75,O:O,0)-1,0,1,1))</f>
        <v>0</v>
      </c>
      <c r="T75" s="354">
        <f t="shared" ca="1" si="33"/>
        <v>0</v>
      </c>
    </row>
    <row r="76" spans="7:20" x14ac:dyDescent="0.3">
      <c r="G76" s="350">
        <f t="shared" si="26"/>
        <v>0</v>
      </c>
      <c r="H76" s="331">
        <f t="shared" si="27"/>
        <v>0</v>
      </c>
      <c r="I76" s="331">
        <f t="shared" ca="1" si="28"/>
        <v>0</v>
      </c>
      <c r="J76" s="351">
        <f>IF(W76=0,0,INT(IF(I76="",MAX(H:H)+COUNTIF(I$9:$I76,""),RANK(I76,I:I)+COUNTIF($I$9:I76,I76)/100)))</f>
        <v>0</v>
      </c>
      <c r="K76" s="331">
        <f t="shared" si="29"/>
        <v>0</v>
      </c>
      <c r="L76" s="352">
        <f t="shared" si="31"/>
        <v>0</v>
      </c>
      <c r="M76" s="352">
        <f>IF(L76=0,0,P76-SUM($L$8:L76))</f>
        <v>0</v>
      </c>
      <c r="N76" s="334" t="str">
        <f>IF(IF(COUNTIF($N$8:N75,V76)&gt;0,"",V76)=$A$11,"",IF(V76=0,"",IF(COUNTIF($N$8:N75,V76)&gt;0,"",V76)))</f>
        <v/>
      </c>
      <c r="O76" s="334" t="str">
        <f>IF(N76="","",COUNTIF($O$8:O75,"&gt;0")+1)</f>
        <v/>
      </c>
      <c r="P76" s="353">
        <f t="shared" si="32"/>
        <v>68</v>
      </c>
      <c r="Q76" s="334">
        <f t="shared" ca="1" si="30"/>
        <v>0</v>
      </c>
      <c r="R76" s="334">
        <f ca="1">IF(S76=0,0,INT(IF(Q76="",MAX(P:P)+COUNTIF(Q$9:$Q76,""),RANK(Q76,Q:Q)+COUNTIF($Q$9:Q76,Q76)/100)))</f>
        <v>0</v>
      </c>
      <c r="S76" s="352">
        <f ca="1">IF(ISERROR(OFFSET(#REF!,MATCH($P76,O:O,0)-1,0,1,1))=TRUE,0,OFFSET(#REF!,MATCH($P76,O:O,0)-1,0,1,1))</f>
        <v>0</v>
      </c>
      <c r="T76" s="354">
        <f t="shared" ca="1" si="33"/>
        <v>0</v>
      </c>
    </row>
    <row r="77" spans="7:20" x14ac:dyDescent="0.3">
      <c r="G77" s="350">
        <f t="shared" si="26"/>
        <v>0</v>
      </c>
      <c r="H77" s="331">
        <f t="shared" si="27"/>
        <v>0</v>
      </c>
      <c r="I77" s="331">
        <f t="shared" ca="1" si="28"/>
        <v>0</v>
      </c>
      <c r="J77" s="351">
        <f>IF(W77=0,0,INT(IF(I77="",MAX(H:H)+COUNTIF(I$9:$I77,""),RANK(I77,I:I)+COUNTIF($I$9:I77,I77)/100)))</f>
        <v>0</v>
      </c>
      <c r="K77" s="331">
        <f t="shared" si="29"/>
        <v>0</v>
      </c>
      <c r="L77" s="352">
        <f t="shared" si="31"/>
        <v>0</v>
      </c>
      <c r="M77" s="352">
        <f>IF(L77=0,0,P77-SUM($L$8:L77))</f>
        <v>0</v>
      </c>
      <c r="N77" s="334" t="str">
        <f>IF(IF(COUNTIF($N$8:N76,V77)&gt;0,"",V77)=$A$11,"",IF(V77=0,"",IF(COUNTIF($N$8:N76,V77)&gt;0,"",V77)))</f>
        <v/>
      </c>
      <c r="O77" s="334" t="str">
        <f>IF(N77="","",COUNTIF($O$8:O76,"&gt;0")+1)</f>
        <v/>
      </c>
      <c r="P77" s="353">
        <f t="shared" si="32"/>
        <v>69</v>
      </c>
      <c r="Q77" s="334">
        <f t="shared" ca="1" si="30"/>
        <v>0</v>
      </c>
      <c r="R77" s="334">
        <f ca="1">IF(S77=0,0,INT(IF(Q77="",MAX(P:P)+COUNTIF(Q$9:$Q77,""),RANK(Q77,Q:Q)+COUNTIF($Q$9:Q77,Q77)/100)))</f>
        <v>0</v>
      </c>
      <c r="S77" s="352">
        <f ca="1">IF(ISERROR(OFFSET(#REF!,MATCH($P77,O:O,0)-1,0,1,1))=TRUE,0,OFFSET(#REF!,MATCH($P77,O:O,0)-1,0,1,1))</f>
        <v>0</v>
      </c>
      <c r="T77" s="354">
        <f t="shared" ca="1" si="33"/>
        <v>0</v>
      </c>
    </row>
    <row r="78" spans="7:20" x14ac:dyDescent="0.3">
      <c r="G78" s="350">
        <f t="shared" si="26"/>
        <v>0</v>
      </c>
      <c r="H78" s="331">
        <f t="shared" si="27"/>
        <v>0</v>
      </c>
      <c r="I78" s="331">
        <f t="shared" ca="1" si="28"/>
        <v>0</v>
      </c>
      <c r="J78" s="351">
        <f>IF(W78=0,0,INT(IF(I78="",MAX(H:H)+COUNTIF(I$9:$I78,""),RANK(I78,I:I)+COUNTIF($I$9:I78,I78)/100)))</f>
        <v>0</v>
      </c>
      <c r="K78" s="331">
        <f t="shared" si="29"/>
        <v>0</v>
      </c>
      <c r="L78" s="352">
        <f t="shared" si="31"/>
        <v>0</v>
      </c>
      <c r="M78" s="352">
        <f>IF(L78=0,0,P78-SUM($L$8:L78))</f>
        <v>0</v>
      </c>
      <c r="N78" s="334" t="str">
        <f>IF(IF(COUNTIF($N$8:N77,V78)&gt;0,"",V78)=$A$11,"",IF(V78=0,"",IF(COUNTIF($N$8:N77,V78)&gt;0,"",V78)))</f>
        <v/>
      </c>
      <c r="O78" s="334" t="str">
        <f>IF(N78="","",COUNTIF($O$8:O77,"&gt;0")+1)</f>
        <v/>
      </c>
      <c r="P78" s="353">
        <f t="shared" si="32"/>
        <v>70</v>
      </c>
      <c r="Q78" s="334">
        <f t="shared" ca="1" si="30"/>
        <v>0</v>
      </c>
      <c r="R78" s="334">
        <f ca="1">IF(S78=0,0,INT(IF(Q78="",MAX(P:P)+COUNTIF(Q$9:$Q78,""),RANK(Q78,Q:Q)+COUNTIF($Q$9:Q78,Q78)/100)))</f>
        <v>0</v>
      </c>
      <c r="S78" s="352">
        <f ca="1">IF(ISERROR(OFFSET(#REF!,MATCH($P78,O:O,0)-1,0,1,1))=TRUE,0,OFFSET(#REF!,MATCH($P78,O:O,0)-1,0,1,1))</f>
        <v>0</v>
      </c>
      <c r="T78" s="354">
        <f t="shared" ca="1" si="33"/>
        <v>0</v>
      </c>
    </row>
    <row r="79" spans="7:20" x14ac:dyDescent="0.3">
      <c r="G79" s="350">
        <f t="shared" si="26"/>
        <v>0</v>
      </c>
      <c r="H79" s="331">
        <f t="shared" si="27"/>
        <v>0</v>
      </c>
      <c r="I79" s="331">
        <f t="shared" ca="1" si="28"/>
        <v>0</v>
      </c>
      <c r="J79" s="351">
        <f>IF(W79=0,0,INT(IF(I79="",MAX(H:H)+COUNTIF(I$9:$I79,""),RANK(I79,I:I)+COUNTIF($I$9:I79,I79)/100)))</f>
        <v>0</v>
      </c>
      <c r="K79" s="331">
        <f t="shared" si="29"/>
        <v>0</v>
      </c>
      <c r="L79" s="352">
        <f t="shared" si="31"/>
        <v>0</v>
      </c>
      <c r="M79" s="352">
        <f>IF(L79=0,0,P79-SUM($L$8:L79))</f>
        <v>0</v>
      </c>
      <c r="N79" s="334" t="str">
        <f>IF(IF(COUNTIF($N$8:N78,V79)&gt;0,"",V79)=$A$11,"",IF(V79=0,"",IF(COUNTIF($N$8:N78,V79)&gt;0,"",V79)))</f>
        <v/>
      </c>
      <c r="O79" s="334" t="str">
        <f>IF(N79="","",COUNTIF($O$8:O78,"&gt;0")+1)</f>
        <v/>
      </c>
      <c r="P79" s="353">
        <f t="shared" si="32"/>
        <v>71</v>
      </c>
      <c r="Q79" s="334">
        <f t="shared" ca="1" si="30"/>
        <v>0</v>
      </c>
      <c r="R79" s="334">
        <f ca="1">IF(S79=0,0,INT(IF(Q79="",MAX(P:P)+COUNTIF(Q$9:$Q79,""),RANK(Q79,Q:Q)+COUNTIF($Q$9:Q79,Q79)/100)))</f>
        <v>0</v>
      </c>
      <c r="S79" s="352">
        <f ca="1">IF(ISERROR(OFFSET(#REF!,MATCH($P79,O:O,0)-1,0,1,1))=TRUE,0,OFFSET(#REF!,MATCH($P79,O:O,0)-1,0,1,1))</f>
        <v>0</v>
      </c>
      <c r="T79" s="354">
        <f t="shared" ca="1" si="33"/>
        <v>0</v>
      </c>
    </row>
    <row r="80" spans="7:20" x14ac:dyDescent="0.3">
      <c r="G80" s="350">
        <f t="shared" si="26"/>
        <v>0</v>
      </c>
      <c r="H80" s="331">
        <f t="shared" si="27"/>
        <v>0</v>
      </c>
      <c r="I80" s="331">
        <f t="shared" ca="1" si="28"/>
        <v>0</v>
      </c>
      <c r="J80" s="351">
        <f>IF(W80=0,0,INT(IF(I80="",MAX(H:H)+COUNTIF(I$9:$I80,""),RANK(I80,I:I)+COUNTIF($I$9:I80,I80)/100)))</f>
        <v>0</v>
      </c>
      <c r="K80" s="331">
        <f t="shared" si="29"/>
        <v>0</v>
      </c>
      <c r="L80" s="352">
        <f t="shared" si="31"/>
        <v>0</v>
      </c>
      <c r="M80" s="352">
        <f>IF(L80=0,0,P80-SUM($L$8:L80))</f>
        <v>0</v>
      </c>
      <c r="N80" s="334" t="str">
        <f>IF(IF(COUNTIF($N$8:N79,V80)&gt;0,"",V80)=$A$11,"",IF(V80=0,"",IF(COUNTIF($N$8:N79,V80)&gt;0,"",V80)))</f>
        <v/>
      </c>
      <c r="O80" s="334" t="str">
        <f>IF(N80="","",COUNTIF($O$8:O79,"&gt;0")+1)</f>
        <v/>
      </c>
      <c r="P80" s="353">
        <f t="shared" si="32"/>
        <v>72</v>
      </c>
      <c r="Q80" s="334">
        <f t="shared" ca="1" si="30"/>
        <v>0</v>
      </c>
      <c r="R80" s="334">
        <f ca="1">IF(S80=0,0,INT(IF(Q80="",MAX(P:P)+COUNTIF(Q$9:$Q80,""),RANK(Q80,Q:Q)+COUNTIF($Q$9:Q80,Q80)/100)))</f>
        <v>0</v>
      </c>
      <c r="S80" s="352">
        <f ca="1">IF(ISERROR(OFFSET(#REF!,MATCH($P80,O:O,0)-1,0,1,1))=TRUE,0,OFFSET(#REF!,MATCH($P80,O:O,0)-1,0,1,1))</f>
        <v>0</v>
      </c>
      <c r="T80" s="354">
        <f t="shared" ca="1" si="33"/>
        <v>0</v>
      </c>
    </row>
    <row r="81" spans="7:20" x14ac:dyDescent="0.3">
      <c r="G81" s="350">
        <f t="shared" si="26"/>
        <v>0</v>
      </c>
      <c r="H81" s="331">
        <f t="shared" si="27"/>
        <v>0</v>
      </c>
      <c r="I81" s="331">
        <f t="shared" ca="1" si="28"/>
        <v>0</v>
      </c>
      <c r="J81" s="351">
        <f>IF(W81=0,0,INT(IF(I81="",MAX(H:H)+COUNTIF(I$9:$I81,""),RANK(I81,I:I)+COUNTIF($I$9:I81,I81)/100)))</f>
        <v>0</v>
      </c>
      <c r="K81" s="331">
        <f t="shared" si="29"/>
        <v>0</v>
      </c>
      <c r="L81" s="352">
        <f t="shared" si="31"/>
        <v>0</v>
      </c>
      <c r="M81" s="352">
        <f>IF(L81=0,0,P81-SUM($L$8:L81))</f>
        <v>0</v>
      </c>
      <c r="N81" s="334" t="str">
        <f>IF(IF(COUNTIF($N$8:N80,V81)&gt;0,"",V81)=$A$11,"",IF(V81=0,"",IF(COUNTIF($N$8:N80,V81)&gt;0,"",V81)))</f>
        <v/>
      </c>
      <c r="O81" s="334" t="str">
        <f>IF(N81="","",COUNTIF($O$8:O80,"&gt;0")+1)</f>
        <v/>
      </c>
      <c r="P81" s="353">
        <f t="shared" si="32"/>
        <v>73</v>
      </c>
      <c r="Q81" s="334">
        <f t="shared" ca="1" si="30"/>
        <v>0</v>
      </c>
      <c r="R81" s="334">
        <f ca="1">IF(S81=0,0,INT(IF(Q81="",MAX(P:P)+COUNTIF(Q$9:$Q81,""),RANK(Q81,Q:Q)+COUNTIF($Q$9:Q81,Q81)/100)))</f>
        <v>0</v>
      </c>
      <c r="S81" s="352">
        <f ca="1">IF(ISERROR(OFFSET(#REF!,MATCH($P81,O:O,0)-1,0,1,1))=TRUE,0,OFFSET(#REF!,MATCH($P81,O:O,0)-1,0,1,1))</f>
        <v>0</v>
      </c>
      <c r="T81" s="354">
        <f t="shared" ca="1" si="33"/>
        <v>0</v>
      </c>
    </row>
    <row r="82" spans="7:20" x14ac:dyDescent="0.3">
      <c r="G82" s="350">
        <f t="shared" si="26"/>
        <v>0</v>
      </c>
      <c r="H82" s="331">
        <f t="shared" si="27"/>
        <v>0</v>
      </c>
      <c r="I82" s="331">
        <f t="shared" ca="1" si="28"/>
        <v>0</v>
      </c>
      <c r="J82" s="351">
        <f>IF(W82=0,0,INT(IF(I82="",MAX(H:H)+COUNTIF(I$9:$I82,""),RANK(I82,I:I)+COUNTIF($I$9:I82,I82)/100)))</f>
        <v>0</v>
      </c>
      <c r="K82" s="331">
        <f t="shared" si="29"/>
        <v>0</v>
      </c>
      <c r="L82" s="352">
        <f t="shared" si="31"/>
        <v>0</v>
      </c>
      <c r="M82" s="352">
        <f>IF(L82=0,0,P82-SUM($L$8:L82))</f>
        <v>0</v>
      </c>
      <c r="N82" s="334" t="str">
        <f>IF(IF(COUNTIF($N$8:N81,V82)&gt;0,"",V82)=$A$11,"",IF(V82=0,"",IF(COUNTIF($N$8:N81,V82)&gt;0,"",V82)))</f>
        <v/>
      </c>
      <c r="O82" s="334" t="str">
        <f>IF(N82="","",COUNTIF($O$8:O81,"&gt;0")+1)</f>
        <v/>
      </c>
      <c r="P82" s="353">
        <f t="shared" si="32"/>
        <v>74</v>
      </c>
      <c r="Q82" s="334">
        <f t="shared" ca="1" si="30"/>
        <v>0</v>
      </c>
      <c r="R82" s="334">
        <f ca="1">IF(S82=0,0,INT(IF(Q82="",MAX(P:P)+COUNTIF(Q$9:$Q82,""),RANK(Q82,Q:Q)+COUNTIF($Q$9:Q82,Q82)/100)))</f>
        <v>0</v>
      </c>
      <c r="S82" s="352">
        <f ca="1">IF(ISERROR(OFFSET(#REF!,MATCH($P82,O:O,0)-1,0,1,1))=TRUE,0,OFFSET(#REF!,MATCH($P82,O:O,0)-1,0,1,1))</f>
        <v>0</v>
      </c>
      <c r="T82" s="354">
        <f t="shared" ca="1" si="33"/>
        <v>0</v>
      </c>
    </row>
    <row r="83" spans="7:20" x14ac:dyDescent="0.3">
      <c r="G83" s="350">
        <f t="shared" si="26"/>
        <v>0</v>
      </c>
      <c r="H83" s="331">
        <f t="shared" si="27"/>
        <v>0</v>
      </c>
      <c r="I83" s="331">
        <f t="shared" ca="1" si="28"/>
        <v>0</v>
      </c>
      <c r="J83" s="351">
        <f>IF(W83=0,0,INT(IF(I83="",MAX(H:H)+COUNTIF(I$9:$I83,""),RANK(I83,I:I)+COUNTIF($I$9:I83,I83)/100)))</f>
        <v>0</v>
      </c>
      <c r="K83" s="331">
        <f t="shared" si="29"/>
        <v>0</v>
      </c>
      <c r="L83" s="352">
        <f t="shared" si="31"/>
        <v>0</v>
      </c>
      <c r="M83" s="352">
        <f>IF(L83=0,0,P83-SUM($L$8:L83))</f>
        <v>0</v>
      </c>
      <c r="N83" s="334" t="str">
        <f>IF(IF(COUNTIF($N$8:N82,V83)&gt;0,"",V83)=$A$11,"",IF(V83=0,"",IF(COUNTIF($N$8:N82,V83)&gt;0,"",V83)))</f>
        <v/>
      </c>
      <c r="O83" s="334" t="str">
        <f>IF(N83="","",COUNTIF($O$8:O82,"&gt;0")+1)</f>
        <v/>
      </c>
      <c r="P83" s="353">
        <f t="shared" si="32"/>
        <v>75</v>
      </c>
      <c r="Q83" s="334">
        <f t="shared" ca="1" si="30"/>
        <v>0</v>
      </c>
      <c r="R83" s="334">
        <f ca="1">IF(S83=0,0,INT(IF(Q83="",MAX(P:P)+COUNTIF(Q$9:$Q83,""),RANK(Q83,Q:Q)+COUNTIF($Q$9:Q83,Q83)/100)))</f>
        <v>0</v>
      </c>
      <c r="S83" s="352">
        <f ca="1">IF(ISERROR(OFFSET(#REF!,MATCH($P83,O:O,0)-1,0,1,1))=TRUE,0,OFFSET(#REF!,MATCH($P83,O:O,0)-1,0,1,1))</f>
        <v>0</v>
      </c>
      <c r="T83" s="354">
        <f t="shared" ca="1" si="33"/>
        <v>0</v>
      </c>
    </row>
    <row r="84" spans="7:20" x14ac:dyDescent="0.3">
      <c r="G84" s="350">
        <f t="shared" si="26"/>
        <v>0</v>
      </c>
      <c r="H84" s="331">
        <f t="shared" si="27"/>
        <v>0</v>
      </c>
      <c r="I84" s="331">
        <f t="shared" ca="1" si="28"/>
        <v>0</v>
      </c>
      <c r="J84" s="351">
        <f>IF(W84=0,0,INT(IF(I84="",MAX(H:H)+COUNTIF(I$9:$I84,""),RANK(I84,I:I)+COUNTIF($I$9:I84,I84)/100)))</f>
        <v>0</v>
      </c>
      <c r="K84" s="331">
        <f t="shared" si="29"/>
        <v>0</v>
      </c>
      <c r="L84" s="352">
        <f t="shared" si="31"/>
        <v>0</v>
      </c>
      <c r="M84" s="352">
        <f>IF(L84=0,0,P84-SUM($L$8:L84))</f>
        <v>0</v>
      </c>
      <c r="N84" s="334" t="str">
        <f>IF(IF(COUNTIF($N$8:N83,V84)&gt;0,"",V84)=$A$11,"",IF(V84=0,"",IF(COUNTIF($N$8:N83,V84)&gt;0,"",V84)))</f>
        <v/>
      </c>
      <c r="O84" s="334" t="str">
        <f>IF(N84="","",COUNTIF($O$8:O83,"&gt;0")+1)</f>
        <v/>
      </c>
      <c r="P84" s="353">
        <f t="shared" si="32"/>
        <v>76</v>
      </c>
      <c r="Q84" s="334">
        <f t="shared" ca="1" si="30"/>
        <v>0</v>
      </c>
      <c r="R84" s="334">
        <f ca="1">IF(S84=0,0,INT(IF(Q84="",MAX(P:P)+COUNTIF(Q$9:$Q84,""),RANK(Q84,Q:Q)+COUNTIF($Q$9:Q84,Q84)/100)))</f>
        <v>0</v>
      </c>
      <c r="S84" s="352">
        <f ca="1">IF(ISERROR(OFFSET(#REF!,MATCH($P84,O:O,0)-1,0,1,1))=TRUE,0,OFFSET(#REF!,MATCH($P84,O:O,0)-1,0,1,1))</f>
        <v>0</v>
      </c>
      <c r="T84" s="354">
        <f t="shared" ca="1" si="33"/>
        <v>0</v>
      </c>
    </row>
    <row r="85" spans="7:20" x14ac:dyDescent="0.3">
      <c r="G85" s="350">
        <f t="shared" si="26"/>
        <v>0</v>
      </c>
      <c r="H85" s="331">
        <f t="shared" si="27"/>
        <v>0</v>
      </c>
      <c r="I85" s="331">
        <f t="shared" ca="1" si="28"/>
        <v>0</v>
      </c>
      <c r="J85" s="351">
        <f>IF(W85=0,0,INT(IF(I85="",MAX(H:H)+COUNTIF(I$9:$I85,""),RANK(I85,I:I)+COUNTIF($I$9:I85,I85)/100)))</f>
        <v>0</v>
      </c>
      <c r="K85" s="331">
        <f t="shared" si="29"/>
        <v>0</v>
      </c>
      <c r="L85" s="352">
        <f t="shared" si="31"/>
        <v>0</v>
      </c>
      <c r="M85" s="352">
        <f>IF(L85=0,0,P85-SUM($L$8:L85))</f>
        <v>0</v>
      </c>
      <c r="N85" s="334" t="str">
        <f>IF(IF(COUNTIF($N$8:N84,V85)&gt;0,"",V85)=$A$11,"",IF(V85=0,"",IF(COUNTIF($N$8:N84,V85)&gt;0,"",V85)))</f>
        <v/>
      </c>
      <c r="O85" s="334" t="str">
        <f>IF(N85="","",COUNTIF($O$8:O84,"&gt;0")+1)</f>
        <v/>
      </c>
      <c r="P85" s="353">
        <f t="shared" si="32"/>
        <v>77</v>
      </c>
      <c r="Q85" s="334">
        <f t="shared" ca="1" si="30"/>
        <v>0</v>
      </c>
      <c r="R85" s="334">
        <f ca="1">IF(S85=0,0,INT(IF(Q85="",MAX(P:P)+COUNTIF(Q$9:$Q85,""),RANK(Q85,Q:Q)+COUNTIF($Q$9:Q85,Q85)/100)))</f>
        <v>0</v>
      </c>
      <c r="S85" s="352">
        <f ca="1">IF(ISERROR(OFFSET(#REF!,MATCH($P85,O:O,0)-1,0,1,1))=TRUE,0,OFFSET(#REF!,MATCH($P85,O:O,0)-1,0,1,1))</f>
        <v>0</v>
      </c>
      <c r="T85" s="354">
        <f t="shared" ca="1" si="33"/>
        <v>0</v>
      </c>
    </row>
    <row r="86" spans="7:20" x14ac:dyDescent="0.3">
      <c r="G86" s="350">
        <f t="shared" si="26"/>
        <v>0</v>
      </c>
      <c r="H86" s="331">
        <f t="shared" si="27"/>
        <v>0</v>
      </c>
      <c r="I86" s="331">
        <f t="shared" ca="1" si="28"/>
        <v>0</v>
      </c>
      <c r="J86" s="351">
        <f>IF(W86=0,0,INT(IF(I86="",MAX(H:H)+COUNTIF(I$9:$I86,""),RANK(I86,I:I)+COUNTIF($I$9:I86,I86)/100)))</f>
        <v>0</v>
      </c>
      <c r="K86" s="331">
        <f t="shared" si="29"/>
        <v>0</v>
      </c>
      <c r="L86" s="352">
        <f t="shared" si="31"/>
        <v>0</v>
      </c>
      <c r="M86" s="352">
        <f>IF(L86=0,0,P86-SUM($L$8:L86))</f>
        <v>0</v>
      </c>
      <c r="N86" s="334" t="str">
        <f>IF(IF(COUNTIF($N$8:N85,V86)&gt;0,"",V86)=$A$11,"",IF(V86=0,"",IF(COUNTIF($N$8:N85,V86)&gt;0,"",V86)))</f>
        <v/>
      </c>
      <c r="O86" s="334" t="str">
        <f>IF(N86="","",COUNTIF($O$8:O85,"&gt;0")+1)</f>
        <v/>
      </c>
      <c r="P86" s="353">
        <f t="shared" si="32"/>
        <v>78</v>
      </c>
      <c r="Q86" s="334">
        <f t="shared" ca="1" si="30"/>
        <v>0</v>
      </c>
      <c r="R86" s="334">
        <f ca="1">IF(S86=0,0,INT(IF(Q86="",MAX(P:P)+COUNTIF(Q$9:$Q86,""),RANK(Q86,Q:Q)+COUNTIF($Q$9:Q86,Q86)/100)))</f>
        <v>0</v>
      </c>
      <c r="S86" s="352">
        <f ca="1">IF(ISERROR(OFFSET(#REF!,MATCH($P86,O:O,0)-1,0,1,1))=TRUE,0,OFFSET(#REF!,MATCH($P86,O:O,0)-1,0,1,1))</f>
        <v>0</v>
      </c>
      <c r="T86" s="354">
        <f t="shared" ca="1" si="33"/>
        <v>0</v>
      </c>
    </row>
    <row r="87" spans="7:20" x14ac:dyDescent="0.3">
      <c r="G87" s="350">
        <f t="shared" si="26"/>
        <v>0</v>
      </c>
      <c r="H87" s="331">
        <f t="shared" si="27"/>
        <v>0</v>
      </c>
      <c r="I87" s="331">
        <f t="shared" ca="1" si="28"/>
        <v>0</v>
      </c>
      <c r="J87" s="351">
        <f>IF(W87=0,0,INT(IF(I87="",MAX(H:H)+COUNTIF(I$9:$I87,""),RANK(I87,I:I)+COUNTIF($I$9:I87,I87)/100)))</f>
        <v>0</v>
      </c>
      <c r="K87" s="331">
        <f t="shared" si="29"/>
        <v>0</v>
      </c>
      <c r="L87" s="352">
        <f t="shared" si="31"/>
        <v>0</v>
      </c>
      <c r="M87" s="352">
        <f>IF(L87=0,0,P87-SUM($L$8:L87))</f>
        <v>0</v>
      </c>
      <c r="N87" s="334" t="str">
        <f>IF(IF(COUNTIF($N$8:N86,V87)&gt;0,"",V87)=$A$11,"",IF(V87=0,"",IF(COUNTIF($N$8:N86,V87)&gt;0,"",V87)))</f>
        <v/>
      </c>
      <c r="O87" s="334" t="str">
        <f>IF(N87="","",COUNTIF($O$8:O86,"&gt;0")+1)</f>
        <v/>
      </c>
      <c r="P87" s="353">
        <f t="shared" si="32"/>
        <v>79</v>
      </c>
      <c r="Q87" s="334">
        <f t="shared" ca="1" si="30"/>
        <v>0</v>
      </c>
      <c r="R87" s="334">
        <f ca="1">IF(S87=0,0,INT(IF(Q87="",MAX(P:P)+COUNTIF(Q$9:$Q87,""),RANK(Q87,Q:Q)+COUNTIF($Q$9:Q87,Q87)/100)))</f>
        <v>0</v>
      </c>
      <c r="S87" s="352">
        <f ca="1">IF(ISERROR(OFFSET(#REF!,MATCH($P87,O:O,0)-1,0,1,1))=TRUE,0,OFFSET(#REF!,MATCH($P87,O:O,0)-1,0,1,1))</f>
        <v>0</v>
      </c>
      <c r="T87" s="354">
        <f t="shared" ca="1" si="33"/>
        <v>0</v>
      </c>
    </row>
    <row r="88" spans="7:20" x14ac:dyDescent="0.3">
      <c r="G88" s="350">
        <f t="shared" si="26"/>
        <v>0</v>
      </c>
      <c r="H88" s="331">
        <f t="shared" si="27"/>
        <v>0</v>
      </c>
      <c r="I88" s="331">
        <f t="shared" ca="1" si="28"/>
        <v>0</v>
      </c>
      <c r="J88" s="351">
        <f>IF(W88=0,0,INT(IF(I88="",MAX(H:H)+COUNTIF(I$9:$I88,""),RANK(I88,I:I)+COUNTIF($I$9:I88,I88)/100)))</f>
        <v>0</v>
      </c>
      <c r="K88" s="331">
        <f t="shared" si="29"/>
        <v>0</v>
      </c>
      <c r="L88" s="352">
        <f t="shared" si="31"/>
        <v>0</v>
      </c>
      <c r="M88" s="352">
        <f>IF(L88=0,0,P88-SUM($L$8:L88))</f>
        <v>0</v>
      </c>
      <c r="N88" s="334" t="str">
        <f>IF(IF(COUNTIF($N$8:N87,V88)&gt;0,"",V88)=$A$11,"",IF(V88=0,"",IF(COUNTIF($N$8:N87,V88)&gt;0,"",V88)))</f>
        <v/>
      </c>
      <c r="O88" s="334" t="str">
        <f>IF(N88="","",COUNTIF($O$8:O87,"&gt;0")+1)</f>
        <v/>
      </c>
      <c r="P88" s="353">
        <f t="shared" si="32"/>
        <v>80</v>
      </c>
      <c r="Q88" s="334">
        <f t="shared" ca="1" si="30"/>
        <v>0</v>
      </c>
      <c r="R88" s="334">
        <f ca="1">IF(S88=0,0,INT(IF(Q88="",MAX(P:P)+COUNTIF(Q$9:$Q88,""),RANK(Q88,Q:Q)+COUNTIF($Q$9:Q88,Q88)/100)))</f>
        <v>0</v>
      </c>
      <c r="S88" s="352">
        <f ca="1">IF(ISERROR(OFFSET(#REF!,MATCH($P88,O:O,0)-1,0,1,1))=TRUE,0,OFFSET(#REF!,MATCH($P88,O:O,0)-1,0,1,1))</f>
        <v>0</v>
      </c>
      <c r="T88" s="354">
        <f t="shared" ca="1" si="33"/>
        <v>0</v>
      </c>
    </row>
    <row r="89" spans="7:20" x14ac:dyDescent="0.3">
      <c r="G89" s="350">
        <f t="shared" si="26"/>
        <v>0</v>
      </c>
      <c r="H89" s="331">
        <f t="shared" si="27"/>
        <v>0</v>
      </c>
      <c r="I89" s="331">
        <f t="shared" ca="1" si="28"/>
        <v>0</v>
      </c>
      <c r="J89" s="351">
        <f>IF(W89=0,0,INT(IF(I89="",MAX(H:H)+COUNTIF(I$9:$I89,""),RANK(I89,I:I)+COUNTIF($I$9:I89,I89)/100)))</f>
        <v>0</v>
      </c>
      <c r="K89" s="331">
        <f t="shared" si="29"/>
        <v>0</v>
      </c>
      <c r="L89" s="352">
        <f t="shared" si="31"/>
        <v>0</v>
      </c>
      <c r="M89" s="352">
        <f>IF(L89=0,0,P89-SUM($L$8:L89))</f>
        <v>0</v>
      </c>
      <c r="N89" s="334" t="str">
        <f>IF(IF(COUNTIF($N$8:N88,V89)&gt;0,"",V89)=$A$11,"",IF(V89=0,"",IF(COUNTIF($N$8:N88,V89)&gt;0,"",V89)))</f>
        <v/>
      </c>
      <c r="O89" s="334" t="str">
        <f>IF(N89="","",COUNTIF($O$8:O88,"&gt;0")+1)</f>
        <v/>
      </c>
      <c r="P89" s="353">
        <f t="shared" si="32"/>
        <v>81</v>
      </c>
      <c r="Q89" s="334">
        <f t="shared" ca="1" si="30"/>
        <v>0</v>
      </c>
      <c r="R89" s="334">
        <f ca="1">IF(S89=0,0,INT(IF(Q89="",MAX(P:P)+COUNTIF(Q$9:$Q89,""),RANK(Q89,Q:Q)+COUNTIF($Q$9:Q89,Q89)/100)))</f>
        <v>0</v>
      </c>
      <c r="S89" s="352">
        <f ca="1">IF(ISERROR(OFFSET(#REF!,MATCH($P89,O:O,0)-1,0,1,1))=TRUE,0,OFFSET(#REF!,MATCH($P89,O:O,0)-1,0,1,1))</f>
        <v>0</v>
      </c>
      <c r="T89" s="354">
        <f t="shared" ca="1" si="33"/>
        <v>0</v>
      </c>
    </row>
    <row r="90" spans="7:20" x14ac:dyDescent="0.3">
      <c r="G90" s="350">
        <f t="shared" si="26"/>
        <v>0</v>
      </c>
      <c r="H90" s="331">
        <f t="shared" si="27"/>
        <v>0</v>
      </c>
      <c r="I90" s="331">
        <f t="shared" ca="1" si="28"/>
        <v>0</v>
      </c>
      <c r="J90" s="351">
        <f>IF(W90=0,0,INT(IF(I90="",MAX(H:H)+COUNTIF(I$9:$I90,""),RANK(I90,I:I)+COUNTIF($I$9:I90,I90)/100)))</f>
        <v>0</v>
      </c>
      <c r="K90" s="331">
        <f t="shared" si="29"/>
        <v>0</v>
      </c>
      <c r="L90" s="352">
        <f t="shared" si="31"/>
        <v>0</v>
      </c>
      <c r="M90" s="352">
        <f>IF(L90=0,0,P90-SUM($L$8:L90))</f>
        <v>0</v>
      </c>
      <c r="N90" s="334" t="str">
        <f>IF(IF(COUNTIF($N$8:N89,V90)&gt;0,"",V90)=$A$11,"",IF(V90=0,"",IF(COUNTIF($N$8:N89,V90)&gt;0,"",V90)))</f>
        <v/>
      </c>
      <c r="O90" s="334" t="str">
        <f>IF(N90="","",COUNTIF($O$8:O89,"&gt;0")+1)</f>
        <v/>
      </c>
      <c r="P90" s="353">
        <f t="shared" si="32"/>
        <v>82</v>
      </c>
      <c r="Q90" s="334">
        <f t="shared" ca="1" si="30"/>
        <v>0</v>
      </c>
      <c r="R90" s="334">
        <f ca="1">IF(S90=0,0,INT(IF(Q90="",MAX(P:P)+COUNTIF(Q$9:$Q90,""),RANK(Q90,Q:Q)+COUNTIF($Q$9:Q90,Q90)/100)))</f>
        <v>0</v>
      </c>
      <c r="S90" s="352">
        <f ca="1">IF(ISERROR(OFFSET(#REF!,MATCH($P90,O:O,0)-1,0,1,1))=TRUE,0,OFFSET(#REF!,MATCH($P90,O:O,0)-1,0,1,1))</f>
        <v>0</v>
      </c>
      <c r="T90" s="354">
        <f t="shared" ca="1" si="33"/>
        <v>0</v>
      </c>
    </row>
    <row r="91" spans="7:20" x14ac:dyDescent="0.3">
      <c r="G91" s="350">
        <f t="shared" si="26"/>
        <v>0</v>
      </c>
      <c r="H91" s="331">
        <f t="shared" si="27"/>
        <v>0</v>
      </c>
      <c r="I91" s="331">
        <f t="shared" ca="1" si="28"/>
        <v>0</v>
      </c>
      <c r="J91" s="351">
        <f>IF(W91=0,0,INT(IF(I91="",MAX(H:H)+COUNTIF(I$9:$I91,""),RANK(I91,I:I)+COUNTIF($I$9:I91,I91)/100)))</f>
        <v>0</v>
      </c>
      <c r="K91" s="331">
        <f t="shared" si="29"/>
        <v>0</v>
      </c>
      <c r="L91" s="352">
        <f t="shared" si="31"/>
        <v>0</v>
      </c>
      <c r="M91" s="352">
        <f>IF(L91=0,0,P91-SUM($L$8:L91))</f>
        <v>0</v>
      </c>
      <c r="N91" s="334" t="str">
        <f>IF(IF(COUNTIF($N$8:N90,V91)&gt;0,"",V91)=$A$11,"",IF(V91=0,"",IF(COUNTIF($N$8:N90,V91)&gt;0,"",V91)))</f>
        <v/>
      </c>
      <c r="O91" s="334" t="str">
        <f>IF(N91="","",COUNTIF($O$8:O90,"&gt;0")+1)</f>
        <v/>
      </c>
      <c r="P91" s="353">
        <f t="shared" si="32"/>
        <v>83</v>
      </c>
      <c r="Q91" s="334">
        <f t="shared" ca="1" si="30"/>
        <v>0</v>
      </c>
      <c r="R91" s="334">
        <f ca="1">IF(S91=0,0,INT(IF(Q91="",MAX(P:P)+COUNTIF(Q$9:$Q91,""),RANK(Q91,Q:Q)+COUNTIF($Q$9:Q91,Q91)/100)))</f>
        <v>0</v>
      </c>
      <c r="S91" s="352">
        <f ca="1">IF(ISERROR(OFFSET(#REF!,MATCH($P91,O:O,0)-1,0,1,1))=TRUE,0,OFFSET(#REF!,MATCH($P91,O:O,0)-1,0,1,1))</f>
        <v>0</v>
      </c>
      <c r="T91" s="354">
        <f t="shared" ca="1" si="33"/>
        <v>0</v>
      </c>
    </row>
    <row r="92" spans="7:20" x14ac:dyDescent="0.3">
      <c r="G92" s="350">
        <f t="shared" si="26"/>
        <v>0</v>
      </c>
      <c r="H92" s="331">
        <f t="shared" si="27"/>
        <v>0</v>
      </c>
      <c r="I92" s="331">
        <f t="shared" ca="1" si="28"/>
        <v>0</v>
      </c>
      <c r="J92" s="351">
        <f>IF(W92=0,0,INT(IF(I92="",MAX(H:H)+COUNTIF(I$9:$I92,""),RANK(I92,I:I)+COUNTIF($I$9:I92,I92)/100)))</f>
        <v>0</v>
      </c>
      <c r="K92" s="331">
        <f t="shared" si="29"/>
        <v>0</v>
      </c>
      <c r="L92" s="352">
        <f t="shared" si="31"/>
        <v>0</v>
      </c>
      <c r="M92" s="352">
        <f>IF(L92=0,0,P92-SUM($L$8:L92))</f>
        <v>0</v>
      </c>
      <c r="N92" s="334" t="str">
        <f>IF(IF(COUNTIF($N$8:N91,V92)&gt;0,"",V92)=$A$11,"",IF(V92=0,"",IF(COUNTIF($N$8:N91,V92)&gt;0,"",V92)))</f>
        <v/>
      </c>
      <c r="O92" s="334" t="str">
        <f>IF(N92="","",COUNTIF($O$8:O91,"&gt;0")+1)</f>
        <v/>
      </c>
      <c r="P92" s="353">
        <f t="shared" si="32"/>
        <v>84</v>
      </c>
      <c r="Q92" s="334">
        <f t="shared" ca="1" si="30"/>
        <v>0</v>
      </c>
      <c r="R92" s="334">
        <f ca="1">IF(S92=0,0,INT(IF(Q92="",MAX(P:P)+COUNTIF(Q$9:$Q92,""),RANK(Q92,Q:Q)+COUNTIF($Q$9:Q92,Q92)/100)))</f>
        <v>0</v>
      </c>
      <c r="S92" s="352">
        <f ca="1">IF(ISERROR(OFFSET(#REF!,MATCH($P92,O:O,0)-1,0,1,1))=TRUE,0,OFFSET(#REF!,MATCH($P92,O:O,0)-1,0,1,1))</f>
        <v>0</v>
      </c>
      <c r="T92" s="354">
        <f t="shared" ca="1" si="33"/>
        <v>0</v>
      </c>
    </row>
    <row r="93" spans="7:20" x14ac:dyDescent="0.3">
      <c r="G93" s="350">
        <f t="shared" si="26"/>
        <v>0</v>
      </c>
      <c r="H93" s="331">
        <f t="shared" si="27"/>
        <v>0</v>
      </c>
      <c r="I93" s="331">
        <f t="shared" ca="1" si="28"/>
        <v>0</v>
      </c>
      <c r="J93" s="351">
        <f>IF(W93=0,0,INT(IF(I93="",MAX(H:H)+COUNTIF(I$9:$I93,""),RANK(I93,I:I)+COUNTIF($I$9:I93,I93)/100)))</f>
        <v>0</v>
      </c>
      <c r="K93" s="331">
        <f t="shared" si="29"/>
        <v>0</v>
      </c>
      <c r="L93" s="352">
        <f t="shared" si="31"/>
        <v>0</v>
      </c>
      <c r="M93" s="352">
        <f>IF(L93=0,0,P93-SUM($L$8:L93))</f>
        <v>0</v>
      </c>
      <c r="N93" s="334" t="str">
        <f>IF(IF(COUNTIF($N$8:N92,V93)&gt;0,"",V93)=$A$11,"",IF(V93=0,"",IF(COUNTIF($N$8:N92,V93)&gt;0,"",V93)))</f>
        <v/>
      </c>
      <c r="O93" s="334" t="str">
        <f>IF(N93="","",COUNTIF($O$8:O92,"&gt;0")+1)</f>
        <v/>
      </c>
      <c r="P93" s="353">
        <f t="shared" si="32"/>
        <v>85</v>
      </c>
      <c r="Q93" s="334">
        <f t="shared" ca="1" si="30"/>
        <v>0</v>
      </c>
      <c r="R93" s="334">
        <f ca="1">IF(S93=0,0,INT(IF(Q93="",MAX(P:P)+COUNTIF(Q$9:$Q93,""),RANK(Q93,Q:Q)+COUNTIF($Q$9:Q93,Q93)/100)))</f>
        <v>0</v>
      </c>
      <c r="S93" s="352">
        <f ca="1">IF(ISERROR(OFFSET(#REF!,MATCH($P93,O:O,0)-1,0,1,1))=TRUE,0,OFFSET(#REF!,MATCH($P93,O:O,0)-1,0,1,1))</f>
        <v>0</v>
      </c>
      <c r="T93" s="354">
        <f t="shared" ca="1" si="33"/>
        <v>0</v>
      </c>
    </row>
    <row r="94" spans="7:20" x14ac:dyDescent="0.3">
      <c r="G94" s="350">
        <f t="shared" si="26"/>
        <v>0</v>
      </c>
      <c r="H94" s="331">
        <f t="shared" si="27"/>
        <v>0</v>
      </c>
      <c r="I94" s="331">
        <f t="shared" ca="1" si="28"/>
        <v>0</v>
      </c>
      <c r="J94" s="351">
        <f>IF(W94=0,0,INT(IF(I94="",MAX(H:H)+COUNTIF(I$9:$I94,""),RANK(I94,I:I)+COUNTIF($I$9:I94,I94)/100)))</f>
        <v>0</v>
      </c>
      <c r="K94" s="331">
        <f t="shared" si="29"/>
        <v>0</v>
      </c>
      <c r="L94" s="352">
        <f t="shared" si="31"/>
        <v>0</v>
      </c>
      <c r="M94" s="352">
        <f>IF(L94=0,0,P94-SUM($L$8:L94))</f>
        <v>0</v>
      </c>
      <c r="N94" s="334" t="str">
        <f>IF(IF(COUNTIF($N$8:N93,V94)&gt;0,"",V94)=$A$11,"",IF(V94=0,"",IF(COUNTIF($N$8:N93,V94)&gt;0,"",V94)))</f>
        <v/>
      </c>
      <c r="O94" s="334" t="str">
        <f>IF(N94="","",COUNTIF($O$8:O93,"&gt;0")+1)</f>
        <v/>
      </c>
      <c r="P94" s="353">
        <f t="shared" si="32"/>
        <v>86</v>
      </c>
      <c r="Q94" s="334">
        <f t="shared" ca="1" si="30"/>
        <v>0</v>
      </c>
      <c r="R94" s="334">
        <f ca="1">IF(S94=0,0,INT(IF(Q94="",MAX(P:P)+COUNTIF(Q$9:$Q94,""),RANK(Q94,Q:Q)+COUNTIF($Q$9:Q94,Q94)/100)))</f>
        <v>0</v>
      </c>
      <c r="S94" s="352">
        <f ca="1">IF(ISERROR(OFFSET(#REF!,MATCH($P94,O:O,0)-1,0,1,1))=TRUE,0,OFFSET(#REF!,MATCH($P94,O:O,0)-1,0,1,1))</f>
        <v>0</v>
      </c>
      <c r="T94" s="354">
        <f t="shared" ca="1" si="33"/>
        <v>0</v>
      </c>
    </row>
    <row r="95" spans="7:20" x14ac:dyDescent="0.3">
      <c r="G95" s="350">
        <f t="shared" si="26"/>
        <v>0</v>
      </c>
      <c r="H95" s="331">
        <f t="shared" si="27"/>
        <v>0</v>
      </c>
      <c r="I95" s="331">
        <f t="shared" ca="1" si="28"/>
        <v>0</v>
      </c>
      <c r="J95" s="351">
        <f>IF(W95=0,0,INT(IF(I95="",MAX(H:H)+COUNTIF(I$9:$I95,""),RANK(I95,I:I)+COUNTIF($I$9:I95,I95)/100)))</f>
        <v>0</v>
      </c>
      <c r="K95" s="331">
        <f t="shared" si="29"/>
        <v>0</v>
      </c>
      <c r="L95" s="352">
        <f t="shared" si="31"/>
        <v>0</v>
      </c>
      <c r="M95" s="352">
        <f>IF(L95=0,0,P95-SUM($L$8:L95))</f>
        <v>0</v>
      </c>
      <c r="N95" s="334" t="str">
        <f>IF(IF(COUNTIF($N$8:N94,V95)&gt;0,"",V95)=$A$11,"",IF(V95=0,"",IF(COUNTIF($N$8:N94,V95)&gt;0,"",V95)))</f>
        <v/>
      </c>
      <c r="O95" s="334" t="str">
        <f>IF(N95="","",COUNTIF($O$8:O94,"&gt;0")+1)</f>
        <v/>
      </c>
      <c r="P95" s="353">
        <f t="shared" si="32"/>
        <v>87</v>
      </c>
      <c r="Q95" s="334">
        <f t="shared" ca="1" si="30"/>
        <v>0</v>
      </c>
      <c r="R95" s="334">
        <f ca="1">IF(S95=0,0,INT(IF(Q95="",MAX(P:P)+COUNTIF(Q$9:$Q95,""),RANK(Q95,Q:Q)+COUNTIF($Q$9:Q95,Q95)/100)))</f>
        <v>0</v>
      </c>
      <c r="S95" s="352">
        <f ca="1">IF(ISERROR(OFFSET(#REF!,MATCH($P95,O:O,0)-1,0,1,1))=TRUE,0,OFFSET(#REF!,MATCH($P95,O:O,0)-1,0,1,1))</f>
        <v>0</v>
      </c>
      <c r="T95" s="354">
        <f t="shared" ca="1" si="33"/>
        <v>0</v>
      </c>
    </row>
    <row r="96" spans="7:20" x14ac:dyDescent="0.3">
      <c r="G96" s="350">
        <f t="shared" si="26"/>
        <v>0</v>
      </c>
      <c r="H96" s="331">
        <f t="shared" si="27"/>
        <v>0</v>
      </c>
      <c r="I96" s="331">
        <f t="shared" ca="1" si="28"/>
        <v>0</v>
      </c>
      <c r="J96" s="351">
        <f>IF(W96=0,0,INT(IF(I96="",MAX(H:H)+COUNTIF(I$9:$I96,""),RANK(I96,I:I)+COUNTIF($I$9:I96,I96)/100)))</f>
        <v>0</v>
      </c>
      <c r="K96" s="331">
        <f t="shared" si="29"/>
        <v>0</v>
      </c>
      <c r="L96" s="352">
        <f t="shared" si="31"/>
        <v>0</v>
      </c>
      <c r="M96" s="352">
        <f>IF(L96=0,0,P96-SUM($L$8:L96))</f>
        <v>0</v>
      </c>
      <c r="N96" s="334" t="str">
        <f>IF(IF(COUNTIF($N$8:N95,V96)&gt;0,"",V96)=$A$11,"",IF(V96=0,"",IF(COUNTIF($N$8:N95,V96)&gt;0,"",V96)))</f>
        <v/>
      </c>
      <c r="O96" s="334" t="str">
        <f>IF(N96="","",COUNTIF($O$8:O95,"&gt;0")+1)</f>
        <v/>
      </c>
      <c r="P96" s="353">
        <f t="shared" si="32"/>
        <v>88</v>
      </c>
      <c r="Q96" s="334">
        <f t="shared" ca="1" si="30"/>
        <v>0</v>
      </c>
      <c r="R96" s="334">
        <f ca="1">IF(S96=0,0,INT(IF(Q96="",MAX(P:P)+COUNTIF(Q$9:$Q96,""),RANK(Q96,Q:Q)+COUNTIF($Q$9:Q96,Q96)/100)))</f>
        <v>0</v>
      </c>
      <c r="S96" s="352">
        <f ca="1">IF(ISERROR(OFFSET(#REF!,MATCH($P96,O:O,0)-1,0,1,1))=TRUE,0,OFFSET(#REF!,MATCH($P96,O:O,0)-1,0,1,1))</f>
        <v>0</v>
      </c>
      <c r="T96" s="354">
        <f t="shared" ca="1" si="33"/>
        <v>0</v>
      </c>
    </row>
    <row r="97" spans="7:20" x14ac:dyDescent="0.3">
      <c r="G97" s="350">
        <f t="shared" si="26"/>
        <v>0</v>
      </c>
      <c r="H97" s="331">
        <f t="shared" si="27"/>
        <v>0</v>
      </c>
      <c r="I97" s="331">
        <f t="shared" ca="1" si="28"/>
        <v>0</v>
      </c>
      <c r="J97" s="351">
        <f>IF(W97=0,0,INT(IF(I97="",MAX(H:H)+COUNTIF(I$9:$I97,""),RANK(I97,I:I)+COUNTIF($I$9:I97,I97)/100)))</f>
        <v>0</v>
      </c>
      <c r="K97" s="331">
        <f t="shared" si="29"/>
        <v>0</v>
      </c>
      <c r="L97" s="352">
        <f t="shared" si="31"/>
        <v>0</v>
      </c>
      <c r="M97" s="352">
        <f>IF(L97=0,0,P97-SUM($L$8:L97))</f>
        <v>0</v>
      </c>
      <c r="N97" s="334" t="str">
        <f>IF(IF(COUNTIF($N$8:N96,V97)&gt;0,"",V97)=$A$11,"",IF(V97=0,"",IF(COUNTIF($N$8:N96,V97)&gt;0,"",V97)))</f>
        <v/>
      </c>
      <c r="O97" s="334" t="str">
        <f>IF(N97="","",COUNTIF($O$8:O96,"&gt;0")+1)</f>
        <v/>
      </c>
      <c r="P97" s="353">
        <f t="shared" si="32"/>
        <v>89</v>
      </c>
      <c r="Q97" s="334">
        <f t="shared" ca="1" si="30"/>
        <v>0</v>
      </c>
      <c r="R97" s="334">
        <f ca="1">IF(S97=0,0,INT(IF(Q97="",MAX(P:P)+COUNTIF(Q$9:$Q97,""),RANK(Q97,Q:Q)+COUNTIF($Q$9:Q97,Q97)/100)))</f>
        <v>0</v>
      </c>
      <c r="S97" s="352">
        <f ca="1">IF(ISERROR(OFFSET(#REF!,MATCH($P97,O:O,0)-1,0,1,1))=TRUE,0,OFFSET(#REF!,MATCH($P97,O:O,0)-1,0,1,1))</f>
        <v>0</v>
      </c>
      <c r="T97" s="354">
        <f t="shared" ca="1" si="33"/>
        <v>0</v>
      </c>
    </row>
    <row r="98" spans="7:20" x14ac:dyDescent="0.3">
      <c r="G98" s="350">
        <f t="shared" si="26"/>
        <v>0</v>
      </c>
      <c r="H98" s="331">
        <f t="shared" si="27"/>
        <v>0</v>
      </c>
      <c r="I98" s="331">
        <f t="shared" ca="1" si="28"/>
        <v>0</v>
      </c>
      <c r="J98" s="351">
        <f>IF(W98=0,0,INT(IF(I98="",MAX(H:H)+COUNTIF(I$9:$I98,""),RANK(I98,I:I)+COUNTIF($I$9:I98,I98)/100)))</f>
        <v>0</v>
      </c>
      <c r="K98" s="331">
        <f t="shared" si="29"/>
        <v>0</v>
      </c>
      <c r="L98" s="352">
        <f t="shared" si="31"/>
        <v>0</v>
      </c>
      <c r="M98" s="352">
        <f>IF(L98=0,0,P98-SUM($L$8:L98))</f>
        <v>0</v>
      </c>
      <c r="N98" s="334" t="str">
        <f>IF(IF(COUNTIF($N$8:N97,V98)&gt;0,"",V98)=$A$11,"",IF(V98=0,"",IF(COUNTIF($N$8:N97,V98)&gt;0,"",V98)))</f>
        <v/>
      </c>
      <c r="O98" s="334" t="str">
        <f>IF(N98="","",COUNTIF($O$8:O97,"&gt;0")+1)</f>
        <v/>
      </c>
      <c r="P98" s="353">
        <f t="shared" si="32"/>
        <v>90</v>
      </c>
      <c r="Q98" s="334">
        <f t="shared" ca="1" si="30"/>
        <v>0</v>
      </c>
      <c r="R98" s="334">
        <f ca="1">IF(S98=0,0,INT(IF(Q98="",MAX(P:P)+COUNTIF(Q$9:$Q98,""),RANK(Q98,Q:Q)+COUNTIF($Q$9:Q98,Q98)/100)))</f>
        <v>0</v>
      </c>
      <c r="S98" s="352">
        <f ca="1">IF(ISERROR(OFFSET(#REF!,MATCH($P98,O:O,0)-1,0,1,1))=TRUE,0,OFFSET(#REF!,MATCH($P98,O:O,0)-1,0,1,1))</f>
        <v>0</v>
      </c>
      <c r="T98" s="354">
        <f t="shared" ca="1" si="33"/>
        <v>0</v>
      </c>
    </row>
    <row r="99" spans="7:20" x14ac:dyDescent="0.3">
      <c r="G99" s="350">
        <f t="shared" si="26"/>
        <v>0</v>
      </c>
      <c r="H99" s="331">
        <f t="shared" si="27"/>
        <v>0</v>
      </c>
      <c r="I99" s="331">
        <f t="shared" ca="1" si="28"/>
        <v>0</v>
      </c>
      <c r="J99" s="351">
        <f>IF(W99=0,0,INT(IF(I99="",MAX(H:H)+COUNTIF(I$9:$I99,""),RANK(I99,I:I)+COUNTIF($I$9:I99,I99)/100)))</f>
        <v>0</v>
      </c>
      <c r="K99" s="331">
        <f t="shared" si="29"/>
        <v>0</v>
      </c>
      <c r="L99" s="352">
        <f t="shared" si="31"/>
        <v>0</v>
      </c>
      <c r="M99" s="352">
        <f>IF(L99=0,0,P99-SUM($L$8:L99))</f>
        <v>0</v>
      </c>
      <c r="N99" s="334" t="str">
        <f>IF(IF(COUNTIF($N$8:N98,V99)&gt;0,"",V99)=$A$11,"",IF(V99=0,"",IF(COUNTIF($N$8:N98,V99)&gt;0,"",V99)))</f>
        <v/>
      </c>
      <c r="O99" s="334" t="str">
        <f>IF(N99="","",COUNTIF($O$8:O98,"&gt;0")+1)</f>
        <v/>
      </c>
      <c r="P99" s="353">
        <f t="shared" si="32"/>
        <v>91</v>
      </c>
      <c r="Q99" s="334">
        <f t="shared" ca="1" si="30"/>
        <v>0</v>
      </c>
      <c r="R99" s="334">
        <f ca="1">IF(S99=0,0,INT(IF(Q99="",MAX(P:P)+COUNTIF(Q$9:$Q99,""),RANK(Q99,Q:Q)+COUNTIF($Q$9:Q99,Q99)/100)))</f>
        <v>0</v>
      </c>
      <c r="S99" s="352">
        <f ca="1">IF(ISERROR(OFFSET(#REF!,MATCH($P99,O:O,0)-1,0,1,1))=TRUE,0,OFFSET(#REF!,MATCH($P99,O:O,0)-1,0,1,1))</f>
        <v>0</v>
      </c>
      <c r="T99" s="354">
        <f t="shared" ca="1" si="33"/>
        <v>0</v>
      </c>
    </row>
    <row r="100" spans="7:20" x14ac:dyDescent="0.3">
      <c r="G100" s="350">
        <f t="shared" si="26"/>
        <v>0</v>
      </c>
      <c r="H100" s="331">
        <f t="shared" si="27"/>
        <v>0</v>
      </c>
      <c r="I100" s="331">
        <f t="shared" ca="1" si="28"/>
        <v>0</v>
      </c>
      <c r="J100" s="351">
        <f>IF(W100=0,0,INT(IF(I100="",MAX(H:H)+COUNTIF(I$9:$I100,""),RANK(I100,I:I)+COUNTIF($I$9:I100,I100)/100)))</f>
        <v>0</v>
      </c>
      <c r="K100" s="331">
        <f t="shared" si="29"/>
        <v>0</v>
      </c>
      <c r="L100" s="352">
        <f t="shared" si="31"/>
        <v>0</v>
      </c>
      <c r="M100" s="352">
        <f>IF(L100=0,0,P100-SUM($L$8:L100))</f>
        <v>0</v>
      </c>
      <c r="N100" s="334" t="str">
        <f>IF(IF(COUNTIF($N$8:N99,V100)&gt;0,"",V100)=$A$11,"",IF(V100=0,"",IF(COUNTIF($N$8:N99,V100)&gt;0,"",V100)))</f>
        <v/>
      </c>
      <c r="O100" s="334" t="str">
        <f>IF(N100="","",COUNTIF($O$8:O99,"&gt;0")+1)</f>
        <v/>
      </c>
      <c r="P100" s="353">
        <f t="shared" si="32"/>
        <v>92</v>
      </c>
      <c r="Q100" s="334">
        <f t="shared" ca="1" si="30"/>
        <v>0</v>
      </c>
      <c r="R100" s="334">
        <f ca="1">IF(S100=0,0,INT(IF(Q100="",MAX(P:P)+COUNTIF(Q$9:$Q100,""),RANK(Q100,Q:Q)+COUNTIF($Q$9:Q100,Q100)/100)))</f>
        <v>0</v>
      </c>
      <c r="S100" s="352">
        <f ca="1">IF(ISERROR(OFFSET(#REF!,MATCH($P100,O:O,0)-1,0,1,1))=TRUE,0,OFFSET(#REF!,MATCH($P100,O:O,0)-1,0,1,1))</f>
        <v>0</v>
      </c>
      <c r="T100" s="354">
        <f t="shared" ca="1" si="33"/>
        <v>0</v>
      </c>
    </row>
    <row r="101" spans="7:20" x14ac:dyDescent="0.3">
      <c r="G101" s="350">
        <f t="shared" si="26"/>
        <v>0</v>
      </c>
      <c r="H101" s="331">
        <f t="shared" si="27"/>
        <v>0</v>
      </c>
      <c r="I101" s="331">
        <f t="shared" ca="1" si="28"/>
        <v>0</v>
      </c>
      <c r="J101" s="351">
        <f>IF(W101=0,0,INT(IF(I101="",MAX(H:H)+COUNTIF(I$9:$I101,""),RANK(I101,I:I)+COUNTIF($I$9:I101,I101)/100)))</f>
        <v>0</v>
      </c>
      <c r="K101" s="331">
        <f t="shared" si="29"/>
        <v>0</v>
      </c>
      <c r="L101" s="352">
        <f t="shared" si="31"/>
        <v>0</v>
      </c>
      <c r="M101" s="352">
        <f>IF(L101=0,0,P101-SUM($L$8:L101))</f>
        <v>0</v>
      </c>
      <c r="N101" s="334" t="str">
        <f>IF(IF(COUNTIF($N$8:N100,V101)&gt;0,"",V101)=$A$11,"",IF(V101=0,"",IF(COUNTIF($N$8:N100,V101)&gt;0,"",V101)))</f>
        <v/>
      </c>
      <c r="O101" s="334" t="str">
        <f>IF(N101="","",COUNTIF($O$8:O100,"&gt;0")+1)</f>
        <v/>
      </c>
      <c r="P101" s="353">
        <f t="shared" si="32"/>
        <v>93</v>
      </c>
      <c r="Q101" s="334">
        <f t="shared" ca="1" si="30"/>
        <v>0</v>
      </c>
      <c r="R101" s="334">
        <f ca="1">IF(S101=0,0,INT(IF(Q101="",MAX(P:P)+COUNTIF(Q$9:$Q101,""),RANK(Q101,Q:Q)+COUNTIF($Q$9:Q101,Q101)/100)))</f>
        <v>0</v>
      </c>
      <c r="S101" s="352">
        <f ca="1">IF(ISERROR(OFFSET(#REF!,MATCH($P101,O:O,0)-1,0,1,1))=TRUE,0,OFFSET(#REF!,MATCH($P101,O:O,0)-1,0,1,1))</f>
        <v>0</v>
      </c>
      <c r="T101" s="354">
        <f t="shared" ca="1" si="33"/>
        <v>0</v>
      </c>
    </row>
    <row r="102" spans="7:20" x14ac:dyDescent="0.3">
      <c r="G102" s="350">
        <f t="shared" si="26"/>
        <v>0</v>
      </c>
      <c r="H102" s="331">
        <f t="shared" si="27"/>
        <v>0</v>
      </c>
      <c r="I102" s="331">
        <f t="shared" ca="1" si="28"/>
        <v>0</v>
      </c>
      <c r="J102" s="351">
        <f>IF(W102=0,0,INT(IF(I102="",MAX(H:H)+COUNTIF(I$9:$I102,""),RANK(I102,I:I)+COUNTIF($I$9:I102,I102)/100)))</f>
        <v>0</v>
      </c>
      <c r="K102" s="331">
        <f t="shared" si="29"/>
        <v>0</v>
      </c>
      <c r="L102" s="352">
        <f t="shared" si="31"/>
        <v>0</v>
      </c>
      <c r="M102" s="352">
        <f>IF(L102=0,0,P102-SUM($L$8:L102))</f>
        <v>0</v>
      </c>
      <c r="N102" s="334" t="str">
        <f>IF(IF(COUNTIF($N$8:N101,V102)&gt;0,"",V102)=$A$11,"",IF(V102=0,"",IF(COUNTIF($N$8:N101,V102)&gt;0,"",V102)))</f>
        <v/>
      </c>
      <c r="O102" s="334" t="str">
        <f>IF(N102="","",COUNTIF($O$8:O101,"&gt;0")+1)</f>
        <v/>
      </c>
      <c r="P102" s="353">
        <f t="shared" si="32"/>
        <v>94</v>
      </c>
      <c r="Q102" s="334">
        <f t="shared" ca="1" si="30"/>
        <v>0</v>
      </c>
      <c r="R102" s="334">
        <f ca="1">IF(S102=0,0,INT(IF(Q102="",MAX(P:P)+COUNTIF(Q$9:$Q102,""),RANK(Q102,Q:Q)+COUNTIF($Q$9:Q102,Q102)/100)))</f>
        <v>0</v>
      </c>
      <c r="S102" s="352">
        <f ca="1">IF(ISERROR(OFFSET(#REF!,MATCH($P102,O:O,0)-1,0,1,1))=TRUE,0,OFFSET(#REF!,MATCH($P102,O:O,0)-1,0,1,1))</f>
        <v>0</v>
      </c>
      <c r="T102" s="354">
        <f t="shared" ca="1" si="33"/>
        <v>0</v>
      </c>
    </row>
    <row r="103" spans="7:20" x14ac:dyDescent="0.3">
      <c r="G103" s="350">
        <f t="shared" si="26"/>
        <v>0</v>
      </c>
      <c r="H103" s="331">
        <f t="shared" si="27"/>
        <v>0</v>
      </c>
      <c r="I103" s="331">
        <f t="shared" ca="1" si="28"/>
        <v>0</v>
      </c>
      <c r="J103" s="351">
        <f>IF(W103=0,0,INT(IF(I103="",MAX(H:H)+COUNTIF(I$9:$I103,""),RANK(I103,I:I)+COUNTIF($I$9:I103,I103)/100)))</f>
        <v>0</v>
      </c>
      <c r="K103" s="331">
        <f t="shared" si="29"/>
        <v>0</v>
      </c>
      <c r="L103" s="352">
        <f t="shared" si="31"/>
        <v>0</v>
      </c>
      <c r="M103" s="352">
        <f>IF(L103=0,0,P103-SUM($L$8:L103))</f>
        <v>0</v>
      </c>
      <c r="N103" s="334" t="str">
        <f>IF(IF(COUNTIF($N$8:N102,V103)&gt;0,"",V103)=$A$11,"",IF(V103=0,"",IF(COUNTIF($N$8:N102,V103)&gt;0,"",V103)))</f>
        <v/>
      </c>
      <c r="O103" s="334" t="str">
        <f>IF(N103="","",COUNTIF($O$8:O102,"&gt;0")+1)</f>
        <v/>
      </c>
      <c r="P103" s="353">
        <f t="shared" si="32"/>
        <v>95</v>
      </c>
      <c r="Q103" s="334">
        <f t="shared" ca="1" si="30"/>
        <v>0</v>
      </c>
      <c r="R103" s="334">
        <f ca="1">IF(S103=0,0,INT(IF(Q103="",MAX(P:P)+COUNTIF(Q$9:$Q103,""),RANK(Q103,Q:Q)+COUNTIF($Q$9:Q103,Q103)/100)))</f>
        <v>0</v>
      </c>
      <c r="S103" s="352">
        <f ca="1">IF(ISERROR(OFFSET(#REF!,MATCH($P103,O:O,0)-1,0,1,1))=TRUE,0,OFFSET(#REF!,MATCH($P103,O:O,0)-1,0,1,1))</f>
        <v>0</v>
      </c>
      <c r="T103" s="354">
        <f t="shared" ca="1" si="33"/>
        <v>0</v>
      </c>
    </row>
    <row r="104" spans="7:20" x14ac:dyDescent="0.3">
      <c r="G104" s="350">
        <f t="shared" si="26"/>
        <v>0</v>
      </c>
      <c r="H104" s="331">
        <f t="shared" si="27"/>
        <v>0</v>
      </c>
      <c r="I104" s="331">
        <f t="shared" ca="1" si="28"/>
        <v>0</v>
      </c>
      <c r="J104" s="351">
        <f>IF(W104=0,0,INT(IF(I104="",MAX(H:H)+COUNTIF(I$9:$I104,""),RANK(I104,I:I)+COUNTIF($I$9:I104,I104)/100)))</f>
        <v>0</v>
      </c>
      <c r="K104" s="331">
        <f t="shared" si="29"/>
        <v>0</v>
      </c>
      <c r="L104" s="352">
        <f t="shared" si="31"/>
        <v>0</v>
      </c>
      <c r="M104" s="352">
        <f>IF(L104=0,0,P104-SUM($L$8:L104))</f>
        <v>0</v>
      </c>
      <c r="N104" s="334" t="str">
        <f>IF(IF(COUNTIF($N$8:N103,V104)&gt;0,"",V104)=$A$11,"",IF(V104=0,"",IF(COUNTIF($N$8:N103,V104)&gt;0,"",V104)))</f>
        <v/>
      </c>
      <c r="O104" s="334" t="str">
        <f>IF(N104="","",COUNTIF($O$8:O103,"&gt;0")+1)</f>
        <v/>
      </c>
      <c r="P104" s="353">
        <f t="shared" si="32"/>
        <v>96</v>
      </c>
      <c r="Q104" s="334">
        <f t="shared" ca="1" si="30"/>
        <v>0</v>
      </c>
      <c r="R104" s="334">
        <f ca="1">IF(S104=0,0,INT(IF(Q104="",MAX(P:P)+COUNTIF(Q$9:$Q104,""),RANK(Q104,Q:Q)+COUNTIF($Q$9:Q104,Q104)/100)))</f>
        <v>0</v>
      </c>
      <c r="S104" s="352">
        <f ca="1">IF(ISERROR(OFFSET(#REF!,MATCH($P104,O:O,0)-1,0,1,1))=TRUE,0,OFFSET(#REF!,MATCH($P104,O:O,0)-1,0,1,1))</f>
        <v>0</v>
      </c>
      <c r="T104" s="354">
        <f t="shared" ca="1" si="33"/>
        <v>0</v>
      </c>
    </row>
    <row r="105" spans="7:20" x14ac:dyDescent="0.3">
      <c r="G105" s="350">
        <f t="shared" ref="G105:G136" si="34">IF(W105=0,0,IF(COLUMNS(W$9:AB$9)-COUNTA(W105:AB105)=0,1,0))</f>
        <v>0</v>
      </c>
      <c r="H105" s="331">
        <f t="shared" si="27"/>
        <v>0</v>
      </c>
      <c r="I105" s="331">
        <f t="shared" ref="I105:I136" ca="1" si="35">COUNTIF(W:W,"&gt;="&amp;W105)</f>
        <v>0</v>
      </c>
      <c r="J105" s="351">
        <f>IF(W105=0,0,INT(IF(I105="",MAX(H:H)+COUNTIF(I$9:$I105,""),RANK(I105,I:I)+COUNTIF($I$9:I105,I105)/100)))</f>
        <v>0</v>
      </c>
      <c r="K105" s="331">
        <f t="shared" ref="K105:K136" si="36">IF(W105=0,0,VLOOKUP(H105,J:W,COLUMNS($J$7:$W$7),FALSE))</f>
        <v>0</v>
      </c>
      <c r="L105" s="352">
        <f t="shared" si="31"/>
        <v>0</v>
      </c>
      <c r="M105" s="352">
        <f>IF(L105=0,0,P105-SUM($L$8:L105))</f>
        <v>0</v>
      </c>
      <c r="N105" s="334" t="str">
        <f>IF(IF(COUNTIF($N$8:N104,V105)&gt;0,"",V105)=$A$11,"",IF(V105=0,"",IF(COUNTIF($N$8:N104,V105)&gt;0,"",V105)))</f>
        <v/>
      </c>
      <c r="O105" s="334" t="str">
        <f>IF(N105="","",COUNTIF($O$8:O104,"&gt;0")+1)</f>
        <v/>
      </c>
      <c r="P105" s="353">
        <f t="shared" si="32"/>
        <v>97</v>
      </c>
      <c r="Q105" s="334">
        <f t="shared" ref="Q105:Q136" ca="1" si="37">IF(S105=0,0,COUNTIF(S:S,"&gt;="&amp;S105))</f>
        <v>0</v>
      </c>
      <c r="R105" s="334">
        <f ca="1">IF(S105=0,0,INT(IF(Q105="",MAX(P:P)+COUNTIF(Q$9:$Q105,""),RANK(Q105,Q:Q)+COUNTIF($Q$9:Q105,Q105)/100)))</f>
        <v>0</v>
      </c>
      <c r="S105" s="352">
        <f ca="1">IF(ISERROR(OFFSET(#REF!,MATCH($P105,O:O,0)-1,0,1,1))=TRUE,0,OFFSET(#REF!,MATCH($P105,O:O,0)-1,0,1,1))</f>
        <v>0</v>
      </c>
      <c r="T105" s="354">
        <f t="shared" ca="1" si="33"/>
        <v>0</v>
      </c>
    </row>
    <row r="106" spans="7:20" x14ac:dyDescent="0.3">
      <c r="G106" s="350">
        <f t="shared" si="34"/>
        <v>0</v>
      </c>
      <c r="H106" s="331">
        <f t="shared" si="27"/>
        <v>0</v>
      </c>
      <c r="I106" s="331">
        <f t="shared" ca="1" si="35"/>
        <v>0</v>
      </c>
      <c r="J106" s="351">
        <f>IF(W106=0,0,INT(IF(I106="",MAX(H:H)+COUNTIF(I$9:$I106,""),RANK(I106,I:I)+COUNTIF($I$9:I106,I106)/100)))</f>
        <v>0</v>
      </c>
      <c r="K106" s="331">
        <f t="shared" si="36"/>
        <v>0</v>
      </c>
      <c r="L106" s="352">
        <f t="shared" si="31"/>
        <v>0</v>
      </c>
      <c r="M106" s="352">
        <f>IF(L106=0,0,P106-SUM($L$8:L106))</f>
        <v>0</v>
      </c>
      <c r="N106" s="334" t="str">
        <f>IF(IF(COUNTIF($N$8:N105,V106)&gt;0,"",V106)=$A$11,"",IF(V106=0,"",IF(COUNTIF($N$8:N105,V106)&gt;0,"",V106)))</f>
        <v/>
      </c>
      <c r="O106" s="334" t="str">
        <f>IF(N106="","",COUNTIF($O$8:O105,"&gt;0")+1)</f>
        <v/>
      </c>
      <c r="P106" s="353">
        <f t="shared" si="32"/>
        <v>98</v>
      </c>
      <c r="Q106" s="334">
        <f t="shared" ca="1" si="37"/>
        <v>0</v>
      </c>
      <c r="R106" s="334">
        <f ca="1">IF(S106=0,0,INT(IF(Q106="",MAX(P:P)+COUNTIF(Q$9:$Q106,""),RANK(Q106,Q:Q)+COUNTIF($Q$9:Q106,Q106)/100)))</f>
        <v>0</v>
      </c>
      <c r="S106" s="352">
        <f ca="1">IF(ISERROR(OFFSET(#REF!,MATCH($P106,O:O,0)-1,0,1,1))=TRUE,0,OFFSET(#REF!,MATCH($P106,O:O,0)-1,0,1,1))</f>
        <v>0</v>
      </c>
      <c r="T106" s="354">
        <f t="shared" ca="1" si="33"/>
        <v>0</v>
      </c>
    </row>
    <row r="107" spans="7:20" x14ac:dyDescent="0.3">
      <c r="G107" s="350">
        <f t="shared" si="34"/>
        <v>0</v>
      </c>
      <c r="H107" s="331">
        <f t="shared" si="27"/>
        <v>0</v>
      </c>
      <c r="I107" s="331">
        <f t="shared" ca="1" si="35"/>
        <v>0</v>
      </c>
      <c r="J107" s="351">
        <f>IF(W107=0,0,INT(IF(I107="",MAX(H:H)+COUNTIF(I$9:$I107,""),RANK(I107,I:I)+COUNTIF($I$9:I107,I107)/100)))</f>
        <v>0</v>
      </c>
      <c r="K107" s="331">
        <f t="shared" si="36"/>
        <v>0</v>
      </c>
      <c r="L107" s="352">
        <f t="shared" si="31"/>
        <v>0</v>
      </c>
      <c r="M107" s="352">
        <f>IF(L107=0,0,P107-SUM($L$8:L107))</f>
        <v>0</v>
      </c>
      <c r="N107" s="334" t="str">
        <f>IF(IF(COUNTIF($N$8:N106,V107)&gt;0,"",V107)=$A$11,"",IF(V107=0,"",IF(COUNTIF($N$8:N106,V107)&gt;0,"",V107)))</f>
        <v/>
      </c>
      <c r="O107" s="334" t="str">
        <f>IF(N107="","",COUNTIF($O$8:O106,"&gt;0")+1)</f>
        <v/>
      </c>
      <c r="P107" s="353">
        <f t="shared" si="32"/>
        <v>99</v>
      </c>
      <c r="Q107" s="334">
        <f t="shared" ca="1" si="37"/>
        <v>0</v>
      </c>
      <c r="R107" s="334">
        <f ca="1">IF(S107=0,0,INT(IF(Q107="",MAX(P:P)+COUNTIF(Q$9:$Q107,""),RANK(Q107,Q:Q)+COUNTIF($Q$9:Q107,Q107)/100)))</f>
        <v>0</v>
      </c>
      <c r="S107" s="352">
        <f ca="1">IF(ISERROR(OFFSET(#REF!,MATCH($P107,O:O,0)-1,0,1,1))=TRUE,0,OFFSET(#REF!,MATCH($P107,O:O,0)-1,0,1,1))</f>
        <v>0</v>
      </c>
      <c r="T107" s="354">
        <f t="shared" ca="1" si="33"/>
        <v>0</v>
      </c>
    </row>
    <row r="108" spans="7:20" x14ac:dyDescent="0.3">
      <c r="G108" s="350">
        <f t="shared" si="34"/>
        <v>0</v>
      </c>
      <c r="H108" s="331">
        <f t="shared" si="27"/>
        <v>0</v>
      </c>
      <c r="I108" s="331">
        <f t="shared" ca="1" si="35"/>
        <v>0</v>
      </c>
      <c r="J108" s="351">
        <f>IF(W108=0,0,INT(IF(I108="",MAX(H:H)+COUNTIF(I$9:$I108,""),RANK(I108,I:I)+COUNTIF($I$9:I108,I108)/100)))</f>
        <v>0</v>
      </c>
      <c r="K108" s="331">
        <f t="shared" si="36"/>
        <v>0</v>
      </c>
      <c r="L108" s="352">
        <f t="shared" si="31"/>
        <v>0</v>
      </c>
      <c r="M108" s="352">
        <f>IF(L108=0,0,P108-SUM($L$8:L108))</f>
        <v>0</v>
      </c>
      <c r="N108" s="334" t="str">
        <f>IF(IF(COUNTIF($N$8:N107,V108)&gt;0,"",V108)=$A$11,"",IF(V108=0,"",IF(COUNTIF($N$8:N107,V108)&gt;0,"",V108)))</f>
        <v/>
      </c>
      <c r="O108" s="334" t="str">
        <f>IF(N108="","",COUNTIF($O$8:O107,"&gt;0")+1)</f>
        <v/>
      </c>
      <c r="P108" s="353">
        <f t="shared" si="32"/>
        <v>100</v>
      </c>
      <c r="Q108" s="334">
        <f t="shared" ca="1" si="37"/>
        <v>0</v>
      </c>
      <c r="R108" s="334">
        <f ca="1">IF(S108=0,0,INT(IF(Q108="",MAX(P:P)+COUNTIF(Q$9:$Q108,""),RANK(Q108,Q:Q)+COUNTIF($Q$9:Q108,Q108)/100)))</f>
        <v>0</v>
      </c>
      <c r="S108" s="352">
        <f ca="1">IF(ISERROR(OFFSET(#REF!,MATCH($P108,O:O,0)-1,0,1,1))=TRUE,0,OFFSET(#REF!,MATCH($P108,O:O,0)-1,0,1,1))</f>
        <v>0</v>
      </c>
      <c r="T108" s="354">
        <f t="shared" ca="1" si="33"/>
        <v>0</v>
      </c>
    </row>
    <row r="109" spans="7:20" x14ac:dyDescent="0.3">
      <c r="G109" s="350">
        <f t="shared" si="34"/>
        <v>0</v>
      </c>
      <c r="H109" s="331">
        <f t="shared" si="27"/>
        <v>0</v>
      </c>
      <c r="I109" s="331">
        <f t="shared" ca="1" si="35"/>
        <v>0</v>
      </c>
      <c r="J109" s="351">
        <f>IF(W109=0,0,INT(IF(I109="",MAX(H:H)+COUNTIF(I$9:$I109,""),RANK(I109,I:I)+COUNTIF($I$9:I109,I109)/100)))</f>
        <v>0</v>
      </c>
      <c r="K109" s="331">
        <f t="shared" si="36"/>
        <v>0</v>
      </c>
      <c r="L109" s="352">
        <f t="shared" si="31"/>
        <v>0</v>
      </c>
      <c r="M109" s="352">
        <f>IF(L109=0,0,P109-SUM($L$8:L109))</f>
        <v>0</v>
      </c>
      <c r="N109" s="334" t="str">
        <f>IF(IF(COUNTIF($N$8:N108,V109)&gt;0,"",V109)=$A$11,"",IF(V109=0,"",IF(COUNTIF($N$8:N108,V109)&gt;0,"",V109)))</f>
        <v/>
      </c>
      <c r="O109" s="334" t="str">
        <f>IF(N109="","",COUNTIF($O$8:O108,"&gt;0")+1)</f>
        <v/>
      </c>
      <c r="P109" s="353">
        <f t="shared" si="32"/>
        <v>101</v>
      </c>
      <c r="Q109" s="334">
        <f t="shared" ca="1" si="37"/>
        <v>0</v>
      </c>
      <c r="R109" s="334">
        <f ca="1">IF(S109=0,0,INT(IF(Q109="",MAX(P:P)+COUNTIF(Q$9:$Q109,""),RANK(Q109,Q:Q)+COUNTIF($Q$9:Q109,Q109)/100)))</f>
        <v>0</v>
      </c>
      <c r="S109" s="352">
        <f ca="1">IF(ISERROR(OFFSET(#REF!,MATCH($P109,O:O,0)-1,0,1,1))=TRUE,0,OFFSET(#REF!,MATCH($P109,O:O,0)-1,0,1,1))</f>
        <v>0</v>
      </c>
      <c r="T109" s="354">
        <f t="shared" ca="1" si="33"/>
        <v>0</v>
      </c>
    </row>
    <row r="110" spans="7:20" x14ac:dyDescent="0.3">
      <c r="G110" s="350">
        <f t="shared" si="34"/>
        <v>0</v>
      </c>
      <c r="H110" s="331">
        <f t="shared" si="27"/>
        <v>0</v>
      </c>
      <c r="I110" s="331">
        <f t="shared" ca="1" si="35"/>
        <v>0</v>
      </c>
      <c r="J110" s="351">
        <f>IF(W110=0,0,INT(IF(I110="",MAX(H:H)+COUNTIF(I$9:$I110,""),RANK(I110,I:I)+COUNTIF($I$9:I110,I110)/100)))</f>
        <v>0</v>
      </c>
      <c r="K110" s="331">
        <f t="shared" si="36"/>
        <v>0</v>
      </c>
      <c r="L110" s="352">
        <f t="shared" si="31"/>
        <v>0</v>
      </c>
      <c r="M110" s="352">
        <f>IF(L110=0,0,P110-SUM($L$8:L110))</f>
        <v>0</v>
      </c>
      <c r="N110" s="334" t="str">
        <f>IF(IF(COUNTIF($N$8:N109,V110)&gt;0,"",V110)=$A$11,"",IF(V110=0,"",IF(COUNTIF($N$8:N109,V110)&gt;0,"",V110)))</f>
        <v/>
      </c>
      <c r="O110" s="334" t="str">
        <f>IF(N110="","",COUNTIF($O$8:O109,"&gt;0")+1)</f>
        <v/>
      </c>
      <c r="P110" s="353">
        <f t="shared" si="32"/>
        <v>102</v>
      </c>
      <c r="Q110" s="334">
        <f t="shared" ca="1" si="37"/>
        <v>0</v>
      </c>
      <c r="R110" s="334">
        <f ca="1">IF(S110=0,0,INT(IF(Q110="",MAX(P:P)+COUNTIF(Q$9:$Q110,""),RANK(Q110,Q:Q)+COUNTIF($Q$9:Q110,Q110)/100)))</f>
        <v>0</v>
      </c>
      <c r="S110" s="352">
        <f ca="1">IF(ISERROR(OFFSET(#REF!,MATCH($P110,O:O,0)-1,0,1,1))=TRUE,0,OFFSET(#REF!,MATCH($P110,O:O,0)-1,0,1,1))</f>
        <v>0</v>
      </c>
      <c r="T110" s="354">
        <f t="shared" ca="1" si="33"/>
        <v>0</v>
      </c>
    </row>
    <row r="111" spans="7:20" x14ac:dyDescent="0.3">
      <c r="G111" s="350">
        <f t="shared" si="34"/>
        <v>0</v>
      </c>
      <c r="H111" s="331">
        <f t="shared" si="27"/>
        <v>0</v>
      </c>
      <c r="I111" s="331">
        <f t="shared" ca="1" si="35"/>
        <v>0</v>
      </c>
      <c r="J111" s="351">
        <f>IF(W111=0,0,INT(IF(I111="",MAX(H:H)+COUNTIF(I$9:$I111,""),RANK(I111,I:I)+COUNTIF($I$9:I111,I111)/100)))</f>
        <v>0</v>
      </c>
      <c r="K111" s="331">
        <f t="shared" si="36"/>
        <v>0</v>
      </c>
      <c r="L111" s="352">
        <f t="shared" si="31"/>
        <v>0</v>
      </c>
      <c r="M111" s="352">
        <f>IF(L111=0,0,P111-SUM($L$8:L111))</f>
        <v>0</v>
      </c>
      <c r="N111" s="334" t="str">
        <f>IF(IF(COUNTIF($N$8:N110,V111)&gt;0,"",V111)=$A$11,"",IF(V111=0,"",IF(COUNTIF($N$8:N110,V111)&gt;0,"",V111)))</f>
        <v/>
      </c>
      <c r="O111" s="334" t="str">
        <f>IF(N111="","",COUNTIF($O$8:O110,"&gt;0")+1)</f>
        <v/>
      </c>
      <c r="P111" s="353">
        <f t="shared" si="32"/>
        <v>103</v>
      </c>
      <c r="Q111" s="334">
        <f t="shared" ca="1" si="37"/>
        <v>0</v>
      </c>
      <c r="R111" s="334">
        <f ca="1">IF(S111=0,0,INT(IF(Q111="",MAX(P:P)+COUNTIF(Q$9:$Q111,""),RANK(Q111,Q:Q)+COUNTIF($Q$9:Q111,Q111)/100)))</f>
        <v>0</v>
      </c>
      <c r="S111" s="352">
        <f ca="1">IF(ISERROR(OFFSET(#REF!,MATCH($P111,O:O,0)-1,0,1,1))=TRUE,0,OFFSET(#REF!,MATCH($P111,O:O,0)-1,0,1,1))</f>
        <v>0</v>
      </c>
      <c r="T111" s="354">
        <f t="shared" ca="1" si="33"/>
        <v>0</v>
      </c>
    </row>
    <row r="112" spans="7:20" x14ac:dyDescent="0.3">
      <c r="G112" s="350">
        <f t="shared" si="34"/>
        <v>0</v>
      </c>
      <c r="H112" s="331">
        <f t="shared" si="27"/>
        <v>0</v>
      </c>
      <c r="I112" s="331">
        <f t="shared" ca="1" si="35"/>
        <v>0</v>
      </c>
      <c r="J112" s="351">
        <f>IF(W112=0,0,INT(IF(I112="",MAX(H:H)+COUNTIF(I$9:$I112,""),RANK(I112,I:I)+COUNTIF($I$9:I112,I112)/100)))</f>
        <v>0</v>
      </c>
      <c r="K112" s="331">
        <f t="shared" si="36"/>
        <v>0</v>
      </c>
      <c r="L112" s="352">
        <f t="shared" si="31"/>
        <v>0</v>
      </c>
      <c r="M112" s="352">
        <f>IF(L112=0,0,P112-SUM($L$8:L112))</f>
        <v>0</v>
      </c>
      <c r="N112" s="334" t="str">
        <f>IF(IF(COUNTIF($N$8:N111,V112)&gt;0,"",V112)=$A$11,"",IF(V112=0,"",IF(COUNTIF($N$8:N111,V112)&gt;0,"",V112)))</f>
        <v/>
      </c>
      <c r="O112" s="334" t="str">
        <f>IF(N112="","",COUNTIF($O$8:O111,"&gt;0")+1)</f>
        <v/>
      </c>
      <c r="P112" s="353">
        <f t="shared" si="32"/>
        <v>104</v>
      </c>
      <c r="Q112" s="334">
        <f t="shared" ca="1" si="37"/>
        <v>0</v>
      </c>
      <c r="R112" s="334">
        <f ca="1">IF(S112=0,0,INT(IF(Q112="",MAX(P:P)+COUNTIF(Q$9:$Q112,""),RANK(Q112,Q:Q)+COUNTIF($Q$9:Q112,Q112)/100)))</f>
        <v>0</v>
      </c>
      <c r="S112" s="352">
        <f ca="1">IF(ISERROR(OFFSET(#REF!,MATCH($P112,O:O,0)-1,0,1,1))=TRUE,0,OFFSET(#REF!,MATCH($P112,O:O,0)-1,0,1,1))</f>
        <v>0</v>
      </c>
      <c r="T112" s="354">
        <f t="shared" ca="1" si="33"/>
        <v>0</v>
      </c>
    </row>
    <row r="113" spans="7:20" x14ac:dyDescent="0.3">
      <c r="G113" s="350">
        <f t="shared" si="34"/>
        <v>0</v>
      </c>
      <c r="H113" s="331">
        <f t="shared" si="27"/>
        <v>0</v>
      </c>
      <c r="I113" s="331">
        <f t="shared" ca="1" si="35"/>
        <v>0</v>
      </c>
      <c r="J113" s="351">
        <f>IF(W113=0,0,INT(IF(I113="",MAX(H:H)+COUNTIF(I$9:$I113,""),RANK(I113,I:I)+COUNTIF($I$9:I113,I113)/100)))</f>
        <v>0</v>
      </c>
      <c r="K113" s="331">
        <f t="shared" si="36"/>
        <v>0</v>
      </c>
      <c r="L113" s="352">
        <f t="shared" si="31"/>
        <v>0</v>
      </c>
      <c r="M113" s="352">
        <f>IF(L113=0,0,P113-SUM($L$8:L113))</f>
        <v>0</v>
      </c>
      <c r="N113" s="334" t="str">
        <f>IF(IF(COUNTIF($N$8:N112,V113)&gt;0,"",V113)=$A$11,"",IF(V113=0,"",IF(COUNTIF($N$8:N112,V113)&gt;0,"",V113)))</f>
        <v/>
      </c>
      <c r="O113" s="334" t="str">
        <f>IF(N113="","",COUNTIF($O$8:O112,"&gt;0")+1)</f>
        <v/>
      </c>
      <c r="P113" s="353">
        <f t="shared" si="32"/>
        <v>105</v>
      </c>
      <c r="Q113" s="334">
        <f t="shared" ca="1" si="37"/>
        <v>0</v>
      </c>
      <c r="R113" s="334">
        <f ca="1">IF(S113=0,0,INT(IF(Q113="",MAX(P:P)+COUNTIF(Q$9:$Q113,""),RANK(Q113,Q:Q)+COUNTIF($Q$9:Q113,Q113)/100)))</f>
        <v>0</v>
      </c>
      <c r="S113" s="352">
        <f ca="1">IF(ISERROR(OFFSET(#REF!,MATCH($P113,O:O,0)-1,0,1,1))=TRUE,0,OFFSET(#REF!,MATCH($P113,O:O,0)-1,0,1,1))</f>
        <v>0</v>
      </c>
      <c r="T113" s="354">
        <f t="shared" ca="1" si="33"/>
        <v>0</v>
      </c>
    </row>
    <row r="114" spans="7:20" x14ac:dyDescent="0.3">
      <c r="G114" s="350">
        <f t="shared" si="34"/>
        <v>0</v>
      </c>
      <c r="H114" s="331">
        <f t="shared" si="27"/>
        <v>0</v>
      </c>
      <c r="I114" s="331">
        <f t="shared" ca="1" si="35"/>
        <v>0</v>
      </c>
      <c r="J114" s="351">
        <f>IF(W114=0,0,INT(IF(I114="",MAX(H:H)+COUNTIF(I$9:$I114,""),RANK(I114,I:I)+COUNTIF($I$9:I114,I114)/100)))</f>
        <v>0</v>
      </c>
      <c r="K114" s="331">
        <f t="shared" si="36"/>
        <v>0</v>
      </c>
      <c r="L114" s="352">
        <f t="shared" si="31"/>
        <v>0</v>
      </c>
      <c r="M114" s="352">
        <f>IF(L114=0,0,P114-SUM($L$8:L114))</f>
        <v>0</v>
      </c>
      <c r="N114" s="334" t="str">
        <f>IF(IF(COUNTIF($N$8:N113,V114)&gt;0,"",V114)=$A$11,"",IF(V114=0,"",IF(COUNTIF($N$8:N113,V114)&gt;0,"",V114)))</f>
        <v/>
      </c>
      <c r="O114" s="334" t="str">
        <f>IF(N114="","",COUNTIF($O$8:O113,"&gt;0")+1)</f>
        <v/>
      </c>
      <c r="P114" s="353">
        <f t="shared" si="32"/>
        <v>106</v>
      </c>
      <c r="Q114" s="334">
        <f t="shared" ca="1" si="37"/>
        <v>0</v>
      </c>
      <c r="R114" s="334">
        <f ca="1">IF(S114=0,0,INT(IF(Q114="",MAX(P:P)+COUNTIF(Q$9:$Q114,""),RANK(Q114,Q:Q)+COUNTIF($Q$9:Q114,Q114)/100)))</f>
        <v>0</v>
      </c>
      <c r="S114" s="352">
        <f ca="1">IF(ISERROR(OFFSET(#REF!,MATCH($P114,O:O,0)-1,0,1,1))=TRUE,0,OFFSET(#REF!,MATCH($P114,O:O,0)-1,0,1,1))</f>
        <v>0</v>
      </c>
      <c r="T114" s="354">
        <f t="shared" ca="1" si="33"/>
        <v>0</v>
      </c>
    </row>
    <row r="115" spans="7:20" x14ac:dyDescent="0.3">
      <c r="G115" s="350">
        <f t="shared" si="34"/>
        <v>0</v>
      </c>
      <c r="H115" s="331">
        <f t="shared" si="27"/>
        <v>0</v>
      </c>
      <c r="I115" s="331">
        <f t="shared" ca="1" si="35"/>
        <v>0</v>
      </c>
      <c r="J115" s="351">
        <f>IF(W115=0,0,INT(IF(I115="",MAX(H:H)+COUNTIF(I$9:$I115,""),RANK(I115,I:I)+COUNTIF($I$9:I115,I115)/100)))</f>
        <v>0</v>
      </c>
      <c r="K115" s="331">
        <f t="shared" si="36"/>
        <v>0</v>
      </c>
      <c r="L115" s="352">
        <f t="shared" si="31"/>
        <v>0</v>
      </c>
      <c r="M115" s="352">
        <f>IF(L115=0,0,P115-SUM($L$8:L115))</f>
        <v>0</v>
      </c>
      <c r="N115" s="334" t="str">
        <f>IF(IF(COUNTIF($N$8:N114,V115)&gt;0,"",V115)=$A$11,"",IF(V115=0,"",IF(COUNTIF($N$8:N114,V115)&gt;0,"",V115)))</f>
        <v/>
      </c>
      <c r="O115" s="334" t="str">
        <f>IF(N115="","",COUNTIF($O$8:O114,"&gt;0")+1)</f>
        <v/>
      </c>
      <c r="P115" s="353">
        <f t="shared" si="32"/>
        <v>107</v>
      </c>
      <c r="Q115" s="334">
        <f t="shared" ca="1" si="37"/>
        <v>0</v>
      </c>
      <c r="R115" s="334">
        <f ca="1">IF(S115=0,0,INT(IF(Q115="",MAX(P:P)+COUNTIF(Q$9:$Q115,""),RANK(Q115,Q:Q)+COUNTIF($Q$9:Q115,Q115)/100)))</f>
        <v>0</v>
      </c>
      <c r="S115" s="352">
        <f ca="1">IF(ISERROR(OFFSET(#REF!,MATCH($P115,O:O,0)-1,0,1,1))=TRUE,0,OFFSET(#REF!,MATCH($P115,O:O,0)-1,0,1,1))</f>
        <v>0</v>
      </c>
      <c r="T115" s="354">
        <f t="shared" ca="1" si="33"/>
        <v>0</v>
      </c>
    </row>
    <row r="116" spans="7:20" x14ac:dyDescent="0.3">
      <c r="G116" s="350">
        <f t="shared" si="34"/>
        <v>0</v>
      </c>
      <c r="H116" s="331">
        <f t="shared" si="27"/>
        <v>0</v>
      </c>
      <c r="I116" s="331">
        <f t="shared" ca="1" si="35"/>
        <v>0</v>
      </c>
      <c r="J116" s="351">
        <f>IF(W116=0,0,INT(IF(I116="",MAX(H:H)+COUNTIF(I$9:$I116,""),RANK(I116,I:I)+COUNTIF($I$9:I116,I116)/100)))</f>
        <v>0</v>
      </c>
      <c r="K116" s="331">
        <f t="shared" si="36"/>
        <v>0</v>
      </c>
      <c r="L116" s="352">
        <f t="shared" si="31"/>
        <v>0</v>
      </c>
      <c r="M116" s="352">
        <f>IF(L116=0,0,P116-SUM($L$8:L116))</f>
        <v>0</v>
      </c>
      <c r="N116" s="334" t="str">
        <f>IF(IF(COUNTIF($N$8:N115,V116)&gt;0,"",V116)=$A$11,"",IF(V116=0,"",IF(COUNTIF($N$8:N115,V116)&gt;0,"",V116)))</f>
        <v/>
      </c>
      <c r="O116" s="334" t="str">
        <f>IF(N116="","",COUNTIF($O$8:O115,"&gt;0")+1)</f>
        <v/>
      </c>
      <c r="P116" s="353">
        <f t="shared" si="32"/>
        <v>108</v>
      </c>
      <c r="Q116" s="334">
        <f t="shared" ca="1" si="37"/>
        <v>0</v>
      </c>
      <c r="R116" s="334">
        <f ca="1">IF(S116=0,0,INT(IF(Q116="",MAX(P:P)+COUNTIF(Q$9:$Q116,""),RANK(Q116,Q:Q)+COUNTIF($Q$9:Q116,Q116)/100)))</f>
        <v>0</v>
      </c>
      <c r="S116" s="352">
        <f ca="1">IF(ISERROR(OFFSET(#REF!,MATCH($P116,O:O,0)-1,0,1,1))=TRUE,0,OFFSET(#REF!,MATCH($P116,O:O,0)-1,0,1,1))</f>
        <v>0</v>
      </c>
      <c r="T116" s="354">
        <f t="shared" ca="1" si="33"/>
        <v>0</v>
      </c>
    </row>
    <row r="117" spans="7:20" x14ac:dyDescent="0.3">
      <c r="G117" s="350">
        <f t="shared" si="34"/>
        <v>0</v>
      </c>
      <c r="H117" s="331">
        <f t="shared" si="27"/>
        <v>0</v>
      </c>
      <c r="I117" s="331">
        <f t="shared" ca="1" si="35"/>
        <v>0</v>
      </c>
      <c r="J117" s="351">
        <f>IF(W117=0,0,INT(IF(I117="",MAX(H:H)+COUNTIF(I$9:$I117,""),RANK(I117,I:I)+COUNTIF($I$9:I117,I117)/100)))</f>
        <v>0</v>
      </c>
      <c r="K117" s="331">
        <f t="shared" si="36"/>
        <v>0</v>
      </c>
      <c r="L117" s="352">
        <f t="shared" si="31"/>
        <v>0</v>
      </c>
      <c r="M117" s="352">
        <f>IF(L117=0,0,P117-SUM($L$8:L117))</f>
        <v>0</v>
      </c>
      <c r="N117" s="334" t="str">
        <f>IF(IF(COUNTIF($N$8:N116,V117)&gt;0,"",V117)=$A$11,"",IF(V117=0,"",IF(COUNTIF($N$8:N116,V117)&gt;0,"",V117)))</f>
        <v/>
      </c>
      <c r="O117" s="334" t="str">
        <f>IF(N117="","",COUNTIF($O$8:O116,"&gt;0")+1)</f>
        <v/>
      </c>
      <c r="P117" s="353">
        <f t="shared" si="32"/>
        <v>109</v>
      </c>
      <c r="Q117" s="334">
        <f t="shared" ca="1" si="37"/>
        <v>0</v>
      </c>
      <c r="R117" s="334">
        <f ca="1">IF(S117=0,0,INT(IF(Q117="",MAX(P:P)+COUNTIF(Q$9:$Q117,""),RANK(Q117,Q:Q)+COUNTIF($Q$9:Q117,Q117)/100)))</f>
        <v>0</v>
      </c>
      <c r="S117" s="352">
        <f ca="1">IF(ISERROR(OFFSET(#REF!,MATCH($P117,O:O,0)-1,0,1,1))=TRUE,0,OFFSET(#REF!,MATCH($P117,O:O,0)-1,0,1,1))</f>
        <v>0</v>
      </c>
      <c r="T117" s="354">
        <f t="shared" ca="1" si="33"/>
        <v>0</v>
      </c>
    </row>
    <row r="118" spans="7:20" x14ac:dyDescent="0.3">
      <c r="G118" s="350">
        <f t="shared" si="34"/>
        <v>0</v>
      </c>
      <c r="H118" s="331">
        <f t="shared" si="27"/>
        <v>0</v>
      </c>
      <c r="I118" s="331">
        <f t="shared" ca="1" si="35"/>
        <v>0</v>
      </c>
      <c r="J118" s="351">
        <f>IF(W118=0,0,INT(IF(I118="",MAX(H:H)+COUNTIF(I$9:$I118,""),RANK(I118,I:I)+COUNTIF($I$9:I118,I118)/100)))</f>
        <v>0</v>
      </c>
      <c r="K118" s="331">
        <f t="shared" si="36"/>
        <v>0</v>
      </c>
      <c r="L118" s="352">
        <f t="shared" si="31"/>
        <v>0</v>
      </c>
      <c r="M118" s="352">
        <f>IF(L118=0,0,P118-SUM($L$8:L118))</f>
        <v>0</v>
      </c>
      <c r="N118" s="334" t="str">
        <f>IF(IF(COUNTIF($N$8:N117,V118)&gt;0,"",V118)=$A$11,"",IF(V118=0,"",IF(COUNTIF($N$8:N117,V118)&gt;0,"",V118)))</f>
        <v/>
      </c>
      <c r="O118" s="334" t="str">
        <f>IF(N118="","",COUNTIF($O$8:O117,"&gt;0")+1)</f>
        <v/>
      </c>
      <c r="P118" s="353">
        <f t="shared" si="32"/>
        <v>110</v>
      </c>
      <c r="Q118" s="334">
        <f t="shared" ca="1" si="37"/>
        <v>0</v>
      </c>
      <c r="R118" s="334">
        <f ca="1">IF(S118=0,0,INT(IF(Q118="",MAX(P:P)+COUNTIF(Q$9:$Q118,""),RANK(Q118,Q:Q)+COUNTIF($Q$9:Q118,Q118)/100)))</f>
        <v>0</v>
      </c>
      <c r="S118" s="352">
        <f ca="1">IF(ISERROR(OFFSET(#REF!,MATCH($P118,O:O,0)-1,0,1,1))=TRUE,0,OFFSET(#REF!,MATCH($P118,O:O,0)-1,0,1,1))</f>
        <v>0</v>
      </c>
      <c r="T118" s="354">
        <f t="shared" ca="1" si="33"/>
        <v>0</v>
      </c>
    </row>
    <row r="119" spans="7:20" x14ac:dyDescent="0.3">
      <c r="G119" s="350">
        <f t="shared" si="34"/>
        <v>0</v>
      </c>
      <c r="H119" s="331">
        <f t="shared" si="27"/>
        <v>0</v>
      </c>
      <c r="I119" s="331">
        <f t="shared" ca="1" si="35"/>
        <v>0</v>
      </c>
      <c r="J119" s="351">
        <f>IF(W119=0,0,INT(IF(I119="",MAX(H:H)+COUNTIF(I$9:$I119,""),RANK(I119,I:I)+COUNTIF($I$9:I119,I119)/100)))</f>
        <v>0</v>
      </c>
      <c r="K119" s="331">
        <f t="shared" si="36"/>
        <v>0</v>
      </c>
      <c r="L119" s="352">
        <f t="shared" si="31"/>
        <v>0</v>
      </c>
      <c r="M119" s="352">
        <f>IF(L119=0,0,P119-SUM($L$8:L119))</f>
        <v>0</v>
      </c>
      <c r="N119" s="334" t="str">
        <f>IF(IF(COUNTIF($N$8:N118,V119)&gt;0,"",V119)=$A$11,"",IF(V119=0,"",IF(COUNTIF($N$8:N118,V119)&gt;0,"",V119)))</f>
        <v/>
      </c>
      <c r="O119" s="334" t="str">
        <f>IF(N119="","",COUNTIF($O$8:O118,"&gt;0")+1)</f>
        <v/>
      </c>
      <c r="P119" s="353">
        <f t="shared" si="32"/>
        <v>111</v>
      </c>
      <c r="Q119" s="334">
        <f t="shared" ca="1" si="37"/>
        <v>0</v>
      </c>
      <c r="R119" s="334">
        <f ca="1">IF(S119=0,0,INT(IF(Q119="",MAX(P:P)+COUNTIF(Q$9:$Q119,""),RANK(Q119,Q:Q)+COUNTIF($Q$9:Q119,Q119)/100)))</f>
        <v>0</v>
      </c>
      <c r="S119" s="352">
        <f ca="1">IF(ISERROR(OFFSET(#REF!,MATCH($P119,O:O,0)-1,0,1,1))=TRUE,0,OFFSET(#REF!,MATCH($P119,O:O,0)-1,0,1,1))</f>
        <v>0</v>
      </c>
      <c r="T119" s="354">
        <f t="shared" ca="1" si="33"/>
        <v>0</v>
      </c>
    </row>
    <row r="120" spans="7:20" x14ac:dyDescent="0.3">
      <c r="G120" s="350">
        <f t="shared" si="34"/>
        <v>0</v>
      </c>
      <c r="H120" s="331">
        <f t="shared" si="27"/>
        <v>0</v>
      </c>
      <c r="I120" s="331">
        <f t="shared" ca="1" si="35"/>
        <v>0</v>
      </c>
      <c r="J120" s="351">
        <f>IF(W120=0,0,INT(IF(I120="",MAX(H:H)+COUNTIF(I$9:$I120,""),RANK(I120,I:I)+COUNTIF($I$9:I120,I120)/100)))</f>
        <v>0</v>
      </c>
      <c r="K120" s="331">
        <f t="shared" si="36"/>
        <v>0</v>
      </c>
      <c r="L120" s="352">
        <f t="shared" si="31"/>
        <v>0</v>
      </c>
      <c r="M120" s="352">
        <f>IF(L120=0,0,P120-SUM($L$8:L120))</f>
        <v>0</v>
      </c>
      <c r="N120" s="334" t="str">
        <f>IF(IF(COUNTIF($N$8:N119,V120)&gt;0,"",V120)=$A$11,"",IF(V120=0,"",IF(COUNTIF($N$8:N119,V120)&gt;0,"",V120)))</f>
        <v/>
      </c>
      <c r="O120" s="334" t="str">
        <f>IF(N120="","",COUNTIF($O$8:O119,"&gt;0")+1)</f>
        <v/>
      </c>
      <c r="P120" s="353">
        <f t="shared" si="32"/>
        <v>112</v>
      </c>
      <c r="Q120" s="334">
        <f t="shared" ca="1" si="37"/>
        <v>0</v>
      </c>
      <c r="R120" s="334">
        <f ca="1">IF(S120=0,0,INT(IF(Q120="",MAX(P:P)+COUNTIF(Q$9:$Q120,""),RANK(Q120,Q:Q)+COUNTIF($Q$9:Q120,Q120)/100)))</f>
        <v>0</v>
      </c>
      <c r="S120" s="352">
        <f ca="1">IF(ISERROR(OFFSET(#REF!,MATCH($P120,O:O,0)-1,0,1,1))=TRUE,0,OFFSET(#REF!,MATCH($P120,O:O,0)-1,0,1,1))</f>
        <v>0</v>
      </c>
      <c r="T120" s="354">
        <f t="shared" ca="1" si="33"/>
        <v>0</v>
      </c>
    </row>
    <row r="121" spans="7:20" x14ac:dyDescent="0.3">
      <c r="G121" s="350">
        <f t="shared" si="34"/>
        <v>0</v>
      </c>
      <c r="H121" s="331">
        <f t="shared" si="27"/>
        <v>0</v>
      </c>
      <c r="I121" s="331">
        <f t="shared" ca="1" si="35"/>
        <v>0</v>
      </c>
      <c r="J121" s="351">
        <f>IF(W121=0,0,INT(IF(I121="",MAX(H:H)+COUNTIF(I$9:$I121,""),RANK(I121,I:I)+COUNTIF($I$9:I121,I121)/100)))</f>
        <v>0</v>
      </c>
      <c r="K121" s="331">
        <f t="shared" si="36"/>
        <v>0</v>
      </c>
      <c r="L121" s="352">
        <f t="shared" si="31"/>
        <v>0</v>
      </c>
      <c r="M121" s="352">
        <f>IF(L121=0,0,P121-SUM($L$8:L121))</f>
        <v>0</v>
      </c>
      <c r="N121" s="334" t="str">
        <f>IF(IF(COUNTIF($N$8:N120,V121)&gt;0,"",V121)=$A$11,"",IF(V121=0,"",IF(COUNTIF($N$8:N120,V121)&gt;0,"",V121)))</f>
        <v/>
      </c>
      <c r="O121" s="334" t="str">
        <f>IF(N121="","",COUNTIF($O$8:O120,"&gt;0")+1)</f>
        <v/>
      </c>
      <c r="P121" s="353">
        <f t="shared" si="32"/>
        <v>113</v>
      </c>
      <c r="Q121" s="334">
        <f t="shared" ca="1" si="37"/>
        <v>0</v>
      </c>
      <c r="R121" s="334">
        <f ca="1">IF(S121=0,0,INT(IF(Q121="",MAX(P:P)+COUNTIF(Q$9:$Q121,""),RANK(Q121,Q:Q)+COUNTIF($Q$9:Q121,Q121)/100)))</f>
        <v>0</v>
      </c>
      <c r="S121" s="352">
        <f ca="1">IF(ISERROR(OFFSET(#REF!,MATCH($P121,O:O,0)-1,0,1,1))=TRUE,0,OFFSET(#REF!,MATCH($P121,O:O,0)-1,0,1,1))</f>
        <v>0</v>
      </c>
      <c r="T121" s="354">
        <f t="shared" ca="1" si="33"/>
        <v>0</v>
      </c>
    </row>
    <row r="122" spans="7:20" x14ac:dyDescent="0.3">
      <c r="G122" s="350">
        <f t="shared" si="34"/>
        <v>0</v>
      </c>
      <c r="H122" s="331">
        <f t="shared" si="27"/>
        <v>0</v>
      </c>
      <c r="I122" s="331">
        <f t="shared" ca="1" si="35"/>
        <v>0</v>
      </c>
      <c r="J122" s="351">
        <f>IF(W122=0,0,INT(IF(I122="",MAX(H:H)+COUNTIF(I$9:$I122,""),RANK(I122,I:I)+COUNTIF($I$9:I122,I122)/100)))</f>
        <v>0</v>
      </c>
      <c r="K122" s="331">
        <f t="shared" si="36"/>
        <v>0</v>
      </c>
      <c r="L122" s="352">
        <f t="shared" si="31"/>
        <v>0</v>
      </c>
      <c r="M122" s="352">
        <f>IF(L122=0,0,P122-SUM($L$8:L122))</f>
        <v>0</v>
      </c>
      <c r="N122" s="334" t="str">
        <f>IF(IF(COUNTIF($N$8:N121,V122)&gt;0,"",V122)=$A$11,"",IF(V122=0,"",IF(COUNTIF($N$8:N121,V122)&gt;0,"",V122)))</f>
        <v/>
      </c>
      <c r="O122" s="334" t="str">
        <f>IF(N122="","",COUNTIF($O$8:O121,"&gt;0")+1)</f>
        <v/>
      </c>
      <c r="P122" s="353">
        <f t="shared" si="32"/>
        <v>114</v>
      </c>
      <c r="Q122" s="334">
        <f t="shared" ca="1" si="37"/>
        <v>0</v>
      </c>
      <c r="R122" s="334">
        <f ca="1">IF(S122=0,0,INT(IF(Q122="",MAX(P:P)+COUNTIF(Q$9:$Q122,""),RANK(Q122,Q:Q)+COUNTIF($Q$9:Q122,Q122)/100)))</f>
        <v>0</v>
      </c>
      <c r="S122" s="352">
        <f ca="1">IF(ISERROR(OFFSET(#REF!,MATCH($P122,O:O,0)-1,0,1,1))=TRUE,0,OFFSET(#REF!,MATCH($P122,O:O,0)-1,0,1,1))</f>
        <v>0</v>
      </c>
      <c r="T122" s="354">
        <f t="shared" ca="1" si="33"/>
        <v>0</v>
      </c>
    </row>
    <row r="123" spans="7:20" x14ac:dyDescent="0.3">
      <c r="G123" s="350">
        <f t="shared" si="34"/>
        <v>0</v>
      </c>
      <c r="H123" s="331">
        <f t="shared" si="27"/>
        <v>0</v>
      </c>
      <c r="I123" s="331">
        <f t="shared" ca="1" si="35"/>
        <v>0</v>
      </c>
      <c r="J123" s="351">
        <f>IF(W123=0,0,INT(IF(I123="",MAX(H:H)+COUNTIF(I$9:$I123,""),RANK(I123,I:I)+COUNTIF($I$9:I123,I123)/100)))</f>
        <v>0</v>
      </c>
      <c r="K123" s="331">
        <f t="shared" si="36"/>
        <v>0</v>
      </c>
      <c r="L123" s="352">
        <f t="shared" si="31"/>
        <v>0</v>
      </c>
      <c r="M123" s="352">
        <f>IF(L123=0,0,P123-SUM($L$8:L123))</f>
        <v>0</v>
      </c>
      <c r="N123" s="334" t="str">
        <f>IF(IF(COUNTIF($N$8:N122,V123)&gt;0,"",V123)=$A$11,"",IF(V123=0,"",IF(COUNTIF($N$8:N122,V123)&gt;0,"",V123)))</f>
        <v/>
      </c>
      <c r="O123" s="334" t="str">
        <f>IF(N123="","",COUNTIF($O$8:O122,"&gt;0")+1)</f>
        <v/>
      </c>
      <c r="P123" s="353">
        <f t="shared" si="32"/>
        <v>115</v>
      </c>
      <c r="Q123" s="334">
        <f t="shared" ca="1" si="37"/>
        <v>0</v>
      </c>
      <c r="R123" s="334">
        <f ca="1">IF(S123=0,0,INT(IF(Q123="",MAX(P:P)+COUNTIF(Q$9:$Q123,""),RANK(Q123,Q:Q)+COUNTIF($Q$9:Q123,Q123)/100)))</f>
        <v>0</v>
      </c>
      <c r="S123" s="352">
        <f ca="1">IF(ISERROR(OFFSET(#REF!,MATCH($P123,O:O,0)-1,0,1,1))=TRUE,0,OFFSET(#REF!,MATCH($P123,O:O,0)-1,0,1,1))</f>
        <v>0</v>
      </c>
      <c r="T123" s="354">
        <f t="shared" ca="1" si="33"/>
        <v>0</v>
      </c>
    </row>
    <row r="124" spans="7:20" x14ac:dyDescent="0.3">
      <c r="G124" s="350">
        <f t="shared" si="34"/>
        <v>0</v>
      </c>
      <c r="H124" s="331">
        <f t="shared" si="27"/>
        <v>0</v>
      </c>
      <c r="I124" s="331">
        <f t="shared" ca="1" si="35"/>
        <v>0</v>
      </c>
      <c r="J124" s="351">
        <f>IF(W124=0,0,INT(IF(I124="",MAX(H:H)+COUNTIF(I$9:$I124,""),RANK(I124,I:I)+COUNTIF($I$9:I124,I124)/100)))</f>
        <v>0</v>
      </c>
      <c r="K124" s="331">
        <f t="shared" si="36"/>
        <v>0</v>
      </c>
      <c r="L124" s="352">
        <f t="shared" si="31"/>
        <v>0</v>
      </c>
      <c r="M124" s="352">
        <f>IF(L124=0,0,P124-SUM($L$8:L124))</f>
        <v>0</v>
      </c>
      <c r="N124" s="334" t="str">
        <f>IF(IF(COUNTIF($N$8:N123,V124)&gt;0,"",V124)=$A$11,"",IF(V124=0,"",IF(COUNTIF($N$8:N123,V124)&gt;0,"",V124)))</f>
        <v/>
      </c>
      <c r="O124" s="334" t="str">
        <f>IF(N124="","",COUNTIF($O$8:O123,"&gt;0")+1)</f>
        <v/>
      </c>
      <c r="P124" s="353">
        <f t="shared" si="32"/>
        <v>116</v>
      </c>
      <c r="Q124" s="334">
        <f t="shared" ca="1" si="37"/>
        <v>0</v>
      </c>
      <c r="R124" s="334">
        <f ca="1">IF(S124=0,0,INT(IF(Q124="",MAX(P:P)+COUNTIF(Q$9:$Q124,""),RANK(Q124,Q:Q)+COUNTIF($Q$9:Q124,Q124)/100)))</f>
        <v>0</v>
      </c>
      <c r="S124" s="352">
        <f ca="1">IF(ISERROR(OFFSET(#REF!,MATCH($P124,O:O,0)-1,0,1,1))=TRUE,0,OFFSET(#REF!,MATCH($P124,O:O,0)-1,0,1,1))</f>
        <v>0</v>
      </c>
      <c r="T124" s="354">
        <f t="shared" ca="1" si="33"/>
        <v>0</v>
      </c>
    </row>
    <row r="125" spans="7:20" x14ac:dyDescent="0.3">
      <c r="G125" s="350">
        <f t="shared" si="34"/>
        <v>0</v>
      </c>
      <c r="H125" s="331">
        <f t="shared" si="27"/>
        <v>0</v>
      </c>
      <c r="I125" s="331">
        <f t="shared" ca="1" si="35"/>
        <v>0</v>
      </c>
      <c r="J125" s="351">
        <f>IF(W125=0,0,INT(IF(I125="",MAX(H:H)+COUNTIF(I$9:$I125,""),RANK(I125,I:I)+COUNTIF($I$9:I125,I125)/100)))</f>
        <v>0</v>
      </c>
      <c r="K125" s="331">
        <f t="shared" si="36"/>
        <v>0</v>
      </c>
      <c r="L125" s="352">
        <f t="shared" si="31"/>
        <v>0</v>
      </c>
      <c r="M125" s="352">
        <f>IF(L125=0,0,P125-SUM($L$8:L125))</f>
        <v>0</v>
      </c>
      <c r="N125" s="334" t="str">
        <f>IF(IF(COUNTIF($N$8:N124,V125)&gt;0,"",V125)=$A$11,"",IF(V125=0,"",IF(COUNTIF($N$8:N124,V125)&gt;0,"",V125)))</f>
        <v/>
      </c>
      <c r="O125" s="334" t="str">
        <f>IF(N125="","",COUNTIF($O$8:O124,"&gt;0")+1)</f>
        <v/>
      </c>
      <c r="P125" s="353">
        <f t="shared" si="32"/>
        <v>117</v>
      </c>
      <c r="Q125" s="334">
        <f t="shared" ca="1" si="37"/>
        <v>0</v>
      </c>
      <c r="R125" s="334">
        <f ca="1">IF(S125=0,0,INT(IF(Q125="",MAX(P:P)+COUNTIF(Q$9:$Q125,""),RANK(Q125,Q:Q)+COUNTIF($Q$9:Q125,Q125)/100)))</f>
        <v>0</v>
      </c>
      <c r="S125" s="352">
        <f ca="1">IF(ISERROR(OFFSET(#REF!,MATCH($P125,O:O,0)-1,0,1,1))=TRUE,0,OFFSET(#REF!,MATCH($P125,O:O,0)-1,0,1,1))</f>
        <v>0</v>
      </c>
      <c r="T125" s="354">
        <f t="shared" ca="1" si="33"/>
        <v>0</v>
      </c>
    </row>
    <row r="126" spans="7:20" x14ac:dyDescent="0.3">
      <c r="G126" s="350">
        <f t="shared" si="34"/>
        <v>0</v>
      </c>
      <c r="H126" s="331">
        <f t="shared" si="27"/>
        <v>0</v>
      </c>
      <c r="I126" s="331">
        <f t="shared" ca="1" si="35"/>
        <v>0</v>
      </c>
      <c r="J126" s="351">
        <f>IF(W126=0,0,INT(IF(I126="",MAX(H:H)+COUNTIF(I$9:$I126,""),RANK(I126,I:I)+COUNTIF($I$9:I126,I126)/100)))</f>
        <v>0</v>
      </c>
      <c r="K126" s="331">
        <f t="shared" si="36"/>
        <v>0</v>
      </c>
      <c r="L126" s="352">
        <f t="shared" si="31"/>
        <v>0</v>
      </c>
      <c r="M126" s="352">
        <f>IF(L126=0,0,P126-SUM($L$8:L126))</f>
        <v>0</v>
      </c>
      <c r="N126" s="334" t="str">
        <f>IF(IF(COUNTIF($N$8:N125,V126)&gt;0,"",V126)=$A$11,"",IF(V126=0,"",IF(COUNTIF($N$8:N125,V126)&gt;0,"",V126)))</f>
        <v/>
      </c>
      <c r="O126" s="334" t="str">
        <f>IF(N126="","",COUNTIF($O$8:O125,"&gt;0")+1)</f>
        <v/>
      </c>
      <c r="P126" s="353">
        <f t="shared" si="32"/>
        <v>118</v>
      </c>
      <c r="Q126" s="334">
        <f t="shared" ca="1" si="37"/>
        <v>0</v>
      </c>
      <c r="R126" s="334">
        <f ca="1">IF(S126=0,0,INT(IF(Q126="",MAX(P:P)+COUNTIF(Q$9:$Q126,""),RANK(Q126,Q:Q)+COUNTIF($Q$9:Q126,Q126)/100)))</f>
        <v>0</v>
      </c>
      <c r="S126" s="352">
        <f ca="1">IF(ISERROR(OFFSET(#REF!,MATCH($P126,O:O,0)-1,0,1,1))=TRUE,0,OFFSET(#REF!,MATCH($P126,O:O,0)-1,0,1,1))</f>
        <v>0</v>
      </c>
      <c r="T126" s="354">
        <f t="shared" ca="1" si="33"/>
        <v>0</v>
      </c>
    </row>
    <row r="127" spans="7:20" x14ac:dyDescent="0.3">
      <c r="G127" s="350">
        <f t="shared" si="34"/>
        <v>0</v>
      </c>
      <c r="H127" s="331">
        <f t="shared" si="27"/>
        <v>0</v>
      </c>
      <c r="I127" s="331">
        <f t="shared" ca="1" si="35"/>
        <v>0</v>
      </c>
      <c r="J127" s="351">
        <f>IF(W127=0,0,INT(IF(I127="",MAX(H:H)+COUNTIF(I$9:$I127,""),RANK(I127,I:I)+COUNTIF($I$9:I127,I127)/100)))</f>
        <v>0</v>
      </c>
      <c r="K127" s="331">
        <f t="shared" si="36"/>
        <v>0</v>
      </c>
      <c r="L127" s="352">
        <f t="shared" si="31"/>
        <v>0</v>
      </c>
      <c r="M127" s="352">
        <f>IF(L127=0,0,P127-SUM($L$8:L127))</f>
        <v>0</v>
      </c>
      <c r="N127" s="334" t="str">
        <f>IF(IF(COUNTIF($N$8:N126,V127)&gt;0,"",V127)=$A$11,"",IF(V127=0,"",IF(COUNTIF($N$8:N126,V127)&gt;0,"",V127)))</f>
        <v/>
      </c>
      <c r="O127" s="334" t="str">
        <f>IF(N127="","",COUNTIF($O$8:O126,"&gt;0")+1)</f>
        <v/>
      </c>
      <c r="P127" s="353">
        <f t="shared" si="32"/>
        <v>119</v>
      </c>
      <c r="Q127" s="334">
        <f t="shared" ca="1" si="37"/>
        <v>0</v>
      </c>
      <c r="R127" s="334">
        <f ca="1">IF(S127=0,0,INT(IF(Q127="",MAX(P:P)+COUNTIF(Q$9:$Q127,""),RANK(Q127,Q:Q)+COUNTIF($Q$9:Q127,Q127)/100)))</f>
        <v>0</v>
      </c>
      <c r="S127" s="352">
        <f ca="1">IF(ISERROR(OFFSET(#REF!,MATCH($P127,O:O,0)-1,0,1,1))=TRUE,0,OFFSET(#REF!,MATCH($P127,O:O,0)-1,0,1,1))</f>
        <v>0</v>
      </c>
      <c r="T127" s="354">
        <f t="shared" ca="1" si="33"/>
        <v>0</v>
      </c>
    </row>
    <row r="128" spans="7:20" x14ac:dyDescent="0.3">
      <c r="G128" s="350">
        <f t="shared" si="34"/>
        <v>0</v>
      </c>
      <c r="H128" s="331">
        <f t="shared" si="27"/>
        <v>0</v>
      </c>
      <c r="I128" s="331">
        <f t="shared" ca="1" si="35"/>
        <v>0</v>
      </c>
      <c r="J128" s="351">
        <f>IF(W128=0,0,INT(IF(I128="",MAX(H:H)+COUNTIF(I$9:$I128,""),RANK(I128,I:I)+COUNTIF($I$9:I128,I128)/100)))</f>
        <v>0</v>
      </c>
      <c r="K128" s="331">
        <f t="shared" si="36"/>
        <v>0</v>
      </c>
      <c r="L128" s="352">
        <f t="shared" si="31"/>
        <v>0</v>
      </c>
      <c r="M128" s="352">
        <f>IF(L128=0,0,P128-SUM($L$8:L128))</f>
        <v>0</v>
      </c>
      <c r="N128" s="334" t="str">
        <f>IF(IF(COUNTIF($N$8:N127,V128)&gt;0,"",V128)=$A$11,"",IF(V128=0,"",IF(COUNTIF($N$8:N127,V128)&gt;0,"",V128)))</f>
        <v/>
      </c>
      <c r="O128" s="334" t="str">
        <f>IF(N128="","",COUNTIF($O$8:O127,"&gt;0")+1)</f>
        <v/>
      </c>
      <c r="P128" s="353">
        <f t="shared" si="32"/>
        <v>120</v>
      </c>
      <c r="Q128" s="334">
        <f t="shared" ca="1" si="37"/>
        <v>0</v>
      </c>
      <c r="R128" s="334">
        <f ca="1">IF(S128=0,0,INT(IF(Q128="",MAX(P:P)+COUNTIF(Q$9:$Q128,""),RANK(Q128,Q:Q)+COUNTIF($Q$9:Q128,Q128)/100)))</f>
        <v>0</v>
      </c>
      <c r="S128" s="352">
        <f ca="1">IF(ISERROR(OFFSET(#REF!,MATCH($P128,O:O,0)-1,0,1,1))=TRUE,0,OFFSET(#REF!,MATCH($P128,O:O,0)-1,0,1,1))</f>
        <v>0</v>
      </c>
      <c r="T128" s="354">
        <f t="shared" ca="1" si="33"/>
        <v>0</v>
      </c>
    </row>
    <row r="129" spans="7:20" x14ac:dyDescent="0.3">
      <c r="G129" s="350">
        <f t="shared" si="34"/>
        <v>0</v>
      </c>
      <c r="H129" s="331">
        <f t="shared" si="27"/>
        <v>0</v>
      </c>
      <c r="I129" s="331">
        <f t="shared" ca="1" si="35"/>
        <v>0</v>
      </c>
      <c r="J129" s="351">
        <f>IF(W129=0,0,INT(IF(I129="",MAX(H:H)+COUNTIF(I$9:$I129,""),RANK(I129,I:I)+COUNTIF($I$9:I129,I129)/100)))</f>
        <v>0</v>
      </c>
      <c r="K129" s="331">
        <f t="shared" si="36"/>
        <v>0</v>
      </c>
      <c r="L129" s="352">
        <f t="shared" si="31"/>
        <v>0</v>
      </c>
      <c r="M129" s="352">
        <f>IF(L129=0,0,P129-SUM($L$8:L129))</f>
        <v>0</v>
      </c>
      <c r="N129" s="334" t="str">
        <f>IF(IF(COUNTIF($N$8:N128,V129)&gt;0,"",V129)=$A$11,"",IF(V129=0,"",IF(COUNTIF($N$8:N128,V129)&gt;0,"",V129)))</f>
        <v/>
      </c>
      <c r="O129" s="334" t="str">
        <f>IF(N129="","",COUNTIF($O$8:O128,"&gt;0")+1)</f>
        <v/>
      </c>
      <c r="P129" s="353">
        <f t="shared" si="32"/>
        <v>121</v>
      </c>
      <c r="Q129" s="334">
        <f t="shared" ca="1" si="37"/>
        <v>0</v>
      </c>
      <c r="R129" s="334">
        <f ca="1">IF(S129=0,0,INT(IF(Q129="",MAX(P:P)+COUNTIF(Q$9:$Q129,""),RANK(Q129,Q:Q)+COUNTIF($Q$9:Q129,Q129)/100)))</f>
        <v>0</v>
      </c>
      <c r="S129" s="352">
        <f ca="1">IF(ISERROR(OFFSET(#REF!,MATCH($P129,O:O,0)-1,0,1,1))=TRUE,0,OFFSET(#REF!,MATCH($P129,O:O,0)-1,0,1,1))</f>
        <v>0</v>
      </c>
      <c r="T129" s="354">
        <f t="shared" ca="1" si="33"/>
        <v>0</v>
      </c>
    </row>
    <row r="130" spans="7:20" x14ac:dyDescent="0.3">
      <c r="G130" s="350">
        <f t="shared" si="34"/>
        <v>0</v>
      </c>
      <c r="H130" s="331">
        <f t="shared" si="27"/>
        <v>0</v>
      </c>
      <c r="I130" s="331">
        <f t="shared" ca="1" si="35"/>
        <v>0</v>
      </c>
      <c r="J130" s="351">
        <f>IF(W130=0,0,INT(IF(I130="",MAX(H:H)+COUNTIF(I$9:$I130,""),RANK(I130,I:I)+COUNTIF($I$9:I130,I130)/100)))</f>
        <v>0</v>
      </c>
      <c r="K130" s="331">
        <f t="shared" si="36"/>
        <v>0</v>
      </c>
      <c r="L130" s="352">
        <f t="shared" si="31"/>
        <v>0</v>
      </c>
      <c r="M130" s="352">
        <f>IF(L130=0,0,P130-SUM($L$8:L130))</f>
        <v>0</v>
      </c>
      <c r="N130" s="334" t="str">
        <f>IF(IF(COUNTIF($N$8:N129,V130)&gt;0,"",V130)=$A$11,"",IF(V130=0,"",IF(COUNTIF($N$8:N129,V130)&gt;0,"",V130)))</f>
        <v/>
      </c>
      <c r="O130" s="334" t="str">
        <f>IF(N130="","",COUNTIF($O$8:O129,"&gt;0")+1)</f>
        <v/>
      </c>
      <c r="P130" s="353">
        <f t="shared" si="32"/>
        <v>122</v>
      </c>
      <c r="Q130" s="334">
        <f t="shared" ca="1" si="37"/>
        <v>0</v>
      </c>
      <c r="R130" s="334">
        <f ca="1">IF(S130=0,0,INT(IF(Q130="",MAX(P:P)+COUNTIF(Q$9:$Q130,""),RANK(Q130,Q:Q)+COUNTIF($Q$9:Q130,Q130)/100)))</f>
        <v>0</v>
      </c>
      <c r="S130" s="352">
        <f ca="1">IF(ISERROR(OFFSET(#REF!,MATCH($P130,O:O,0)-1,0,1,1))=TRUE,0,OFFSET(#REF!,MATCH($P130,O:O,0)-1,0,1,1))</f>
        <v>0</v>
      </c>
      <c r="T130" s="354">
        <f t="shared" ca="1" si="33"/>
        <v>0</v>
      </c>
    </row>
    <row r="131" spans="7:20" x14ac:dyDescent="0.3">
      <c r="G131" s="350">
        <f t="shared" si="34"/>
        <v>0</v>
      </c>
      <c r="H131" s="331">
        <f t="shared" si="27"/>
        <v>0</v>
      </c>
      <c r="I131" s="331">
        <f t="shared" ca="1" si="35"/>
        <v>0</v>
      </c>
      <c r="J131" s="351">
        <f>IF(W131=0,0,INT(IF(I131="",MAX(H:H)+COUNTIF(I$9:$I131,""),RANK(I131,I:I)+COUNTIF($I$9:I131,I131)/100)))</f>
        <v>0</v>
      </c>
      <c r="K131" s="331">
        <f t="shared" si="36"/>
        <v>0</v>
      </c>
      <c r="L131" s="352">
        <f t="shared" si="31"/>
        <v>0</v>
      </c>
      <c r="M131" s="352">
        <f>IF(L131=0,0,P131-SUM($L$8:L131))</f>
        <v>0</v>
      </c>
      <c r="N131" s="334" t="str">
        <f>IF(IF(COUNTIF($N$8:N130,V131)&gt;0,"",V131)=$A$11,"",IF(V131=0,"",IF(COUNTIF($N$8:N130,V131)&gt;0,"",V131)))</f>
        <v/>
      </c>
      <c r="O131" s="334" t="str">
        <f>IF(N131="","",COUNTIF($O$8:O130,"&gt;0")+1)</f>
        <v/>
      </c>
      <c r="P131" s="353">
        <f t="shared" si="32"/>
        <v>123</v>
      </c>
      <c r="Q131" s="334">
        <f t="shared" ca="1" si="37"/>
        <v>0</v>
      </c>
      <c r="R131" s="334">
        <f ca="1">IF(S131=0,0,INT(IF(Q131="",MAX(P:P)+COUNTIF(Q$9:$Q131,""),RANK(Q131,Q:Q)+COUNTIF($Q$9:Q131,Q131)/100)))</f>
        <v>0</v>
      </c>
      <c r="S131" s="352">
        <f ca="1">IF(ISERROR(OFFSET(#REF!,MATCH($P131,O:O,0)-1,0,1,1))=TRUE,0,OFFSET(#REF!,MATCH($P131,O:O,0)-1,0,1,1))</f>
        <v>0</v>
      </c>
      <c r="T131" s="354">
        <f t="shared" ca="1" si="33"/>
        <v>0</v>
      </c>
    </row>
    <row r="132" spans="7:20" x14ac:dyDescent="0.3">
      <c r="G132" s="350">
        <f t="shared" si="34"/>
        <v>0</v>
      </c>
      <c r="H132" s="331">
        <f t="shared" si="27"/>
        <v>0</v>
      </c>
      <c r="I132" s="331">
        <f t="shared" ca="1" si="35"/>
        <v>0</v>
      </c>
      <c r="J132" s="351">
        <f>IF(W132=0,0,INT(IF(I132="",MAX(H:H)+COUNTIF(I$9:$I132,""),RANK(I132,I:I)+COUNTIF($I$9:I132,I132)/100)))</f>
        <v>0</v>
      </c>
      <c r="K132" s="331">
        <f t="shared" si="36"/>
        <v>0</v>
      </c>
      <c r="L132" s="352">
        <f t="shared" si="31"/>
        <v>0</v>
      </c>
      <c r="M132" s="352">
        <f>IF(L132=0,0,P132-SUM($L$8:L132))</f>
        <v>0</v>
      </c>
      <c r="N132" s="334" t="str">
        <f>IF(IF(COUNTIF($N$8:N131,V132)&gt;0,"",V132)=$A$11,"",IF(V132=0,"",IF(COUNTIF($N$8:N131,V132)&gt;0,"",V132)))</f>
        <v/>
      </c>
      <c r="O132" s="334" t="str">
        <f>IF(N132="","",COUNTIF($O$8:O131,"&gt;0")+1)</f>
        <v/>
      </c>
      <c r="P132" s="353">
        <f t="shared" si="32"/>
        <v>124</v>
      </c>
      <c r="Q132" s="334">
        <f t="shared" ca="1" si="37"/>
        <v>0</v>
      </c>
      <c r="R132" s="334">
        <f ca="1">IF(S132=0,0,INT(IF(Q132="",MAX(P:P)+COUNTIF(Q$9:$Q132,""),RANK(Q132,Q:Q)+COUNTIF($Q$9:Q132,Q132)/100)))</f>
        <v>0</v>
      </c>
      <c r="S132" s="352">
        <f ca="1">IF(ISERROR(OFFSET(#REF!,MATCH($P132,O:O,0)-1,0,1,1))=TRUE,0,OFFSET(#REF!,MATCH($P132,O:O,0)-1,0,1,1))</f>
        <v>0</v>
      </c>
      <c r="T132" s="354">
        <f t="shared" ca="1" si="33"/>
        <v>0</v>
      </c>
    </row>
    <row r="133" spans="7:20" x14ac:dyDescent="0.3">
      <c r="G133" s="350">
        <f t="shared" si="34"/>
        <v>0</v>
      </c>
      <c r="H133" s="331">
        <f t="shared" si="27"/>
        <v>0</v>
      </c>
      <c r="I133" s="331">
        <f t="shared" ca="1" si="35"/>
        <v>0</v>
      </c>
      <c r="J133" s="351">
        <f>IF(W133=0,0,INT(IF(I133="",MAX(H:H)+COUNTIF(I$9:$I133,""),RANK(I133,I:I)+COUNTIF($I$9:I133,I133)/100)))</f>
        <v>0</v>
      </c>
      <c r="K133" s="331">
        <f t="shared" si="36"/>
        <v>0</v>
      </c>
      <c r="L133" s="352">
        <f t="shared" si="31"/>
        <v>0</v>
      </c>
      <c r="M133" s="352">
        <f>IF(L133=0,0,P133-SUM($L$8:L133))</f>
        <v>0</v>
      </c>
      <c r="N133" s="334" t="str">
        <f>IF(IF(COUNTIF($N$8:N132,V133)&gt;0,"",V133)=$A$11,"",IF(V133=0,"",IF(COUNTIF($N$8:N132,V133)&gt;0,"",V133)))</f>
        <v/>
      </c>
      <c r="O133" s="334" t="str">
        <f>IF(N133="","",COUNTIF($O$8:O132,"&gt;0")+1)</f>
        <v/>
      </c>
      <c r="P133" s="353">
        <f t="shared" si="32"/>
        <v>125</v>
      </c>
      <c r="Q133" s="334">
        <f t="shared" ca="1" si="37"/>
        <v>0</v>
      </c>
      <c r="R133" s="334">
        <f ca="1">IF(S133=0,0,INT(IF(Q133="",MAX(P:P)+COUNTIF(Q$9:$Q133,""),RANK(Q133,Q:Q)+COUNTIF($Q$9:Q133,Q133)/100)))</f>
        <v>0</v>
      </c>
      <c r="S133" s="352">
        <f ca="1">IF(ISERROR(OFFSET(#REF!,MATCH($P133,O:O,0)-1,0,1,1))=TRUE,0,OFFSET(#REF!,MATCH($P133,O:O,0)-1,0,1,1))</f>
        <v>0</v>
      </c>
      <c r="T133" s="354">
        <f t="shared" ca="1" si="33"/>
        <v>0</v>
      </c>
    </row>
    <row r="134" spans="7:20" x14ac:dyDescent="0.3">
      <c r="G134" s="350">
        <f t="shared" si="34"/>
        <v>0</v>
      </c>
      <c r="H134" s="331">
        <f t="shared" si="27"/>
        <v>0</v>
      </c>
      <c r="I134" s="331">
        <f t="shared" ca="1" si="35"/>
        <v>0</v>
      </c>
      <c r="J134" s="351">
        <f>IF(W134=0,0,INT(IF(I134="",MAX(H:H)+COUNTIF(I$9:$I134,""),RANK(I134,I:I)+COUNTIF($I$9:I134,I134)/100)))</f>
        <v>0</v>
      </c>
      <c r="K134" s="331">
        <f t="shared" si="36"/>
        <v>0</v>
      </c>
      <c r="L134" s="352">
        <f t="shared" si="31"/>
        <v>0</v>
      </c>
      <c r="M134" s="352">
        <f>IF(L134=0,0,P134-SUM($L$8:L134))</f>
        <v>0</v>
      </c>
      <c r="N134" s="334" t="str">
        <f>IF(IF(COUNTIF($N$8:N133,V134)&gt;0,"",V134)=$A$11,"",IF(V134=0,"",IF(COUNTIF($N$8:N133,V134)&gt;0,"",V134)))</f>
        <v/>
      </c>
      <c r="O134" s="334" t="str">
        <f>IF(N134="","",COUNTIF($O$8:O133,"&gt;0")+1)</f>
        <v/>
      </c>
      <c r="P134" s="353">
        <f t="shared" si="32"/>
        <v>126</v>
      </c>
      <c r="Q134" s="334">
        <f t="shared" ca="1" si="37"/>
        <v>0</v>
      </c>
      <c r="R134" s="334">
        <f ca="1">IF(S134=0,0,INT(IF(Q134="",MAX(P:P)+COUNTIF(Q$9:$Q134,""),RANK(Q134,Q:Q)+COUNTIF($Q$9:Q134,Q134)/100)))</f>
        <v>0</v>
      </c>
      <c r="S134" s="352">
        <f ca="1">IF(ISERROR(OFFSET(#REF!,MATCH($P134,O:O,0)-1,0,1,1))=TRUE,0,OFFSET(#REF!,MATCH($P134,O:O,0)-1,0,1,1))</f>
        <v>0</v>
      </c>
      <c r="T134" s="354">
        <f t="shared" ca="1" si="33"/>
        <v>0</v>
      </c>
    </row>
    <row r="135" spans="7:20" x14ac:dyDescent="0.3">
      <c r="G135" s="350">
        <f t="shared" si="34"/>
        <v>0</v>
      </c>
      <c r="H135" s="331">
        <f t="shared" si="27"/>
        <v>0</v>
      </c>
      <c r="I135" s="331">
        <f t="shared" ca="1" si="35"/>
        <v>0</v>
      </c>
      <c r="J135" s="351">
        <f>IF(W135=0,0,INT(IF(I135="",MAX(H:H)+COUNTIF(I$9:$I135,""),RANK(I135,I:I)+COUNTIF($I$9:I135,I135)/100)))</f>
        <v>0</v>
      </c>
      <c r="K135" s="331">
        <f t="shared" si="36"/>
        <v>0</v>
      </c>
      <c r="L135" s="352">
        <f t="shared" si="31"/>
        <v>0</v>
      </c>
      <c r="M135" s="352">
        <f>IF(L135=0,0,P135-SUM($L$8:L135))</f>
        <v>0</v>
      </c>
      <c r="N135" s="334" t="str">
        <f>IF(IF(COUNTIF($N$8:N134,V135)&gt;0,"",V135)=$A$11,"",IF(V135=0,"",IF(COUNTIF($N$8:N134,V135)&gt;0,"",V135)))</f>
        <v/>
      </c>
      <c r="O135" s="334" t="str">
        <f>IF(N135="","",COUNTIF($O$8:O134,"&gt;0")+1)</f>
        <v/>
      </c>
      <c r="P135" s="353">
        <f t="shared" si="32"/>
        <v>127</v>
      </c>
      <c r="Q135" s="334">
        <f t="shared" ca="1" si="37"/>
        <v>0</v>
      </c>
      <c r="R135" s="334">
        <f ca="1">IF(S135=0,0,INT(IF(Q135="",MAX(P:P)+COUNTIF(Q$9:$Q135,""),RANK(Q135,Q:Q)+COUNTIF($Q$9:Q135,Q135)/100)))</f>
        <v>0</v>
      </c>
      <c r="S135" s="352">
        <f ca="1">IF(ISERROR(OFFSET(#REF!,MATCH($P135,O:O,0)-1,0,1,1))=TRUE,0,OFFSET(#REF!,MATCH($P135,O:O,0)-1,0,1,1))</f>
        <v>0</v>
      </c>
      <c r="T135" s="354">
        <f t="shared" ca="1" si="33"/>
        <v>0</v>
      </c>
    </row>
    <row r="136" spans="7:20" x14ac:dyDescent="0.3">
      <c r="G136" s="350">
        <f t="shared" si="34"/>
        <v>0</v>
      </c>
      <c r="H136" s="331">
        <f t="shared" si="27"/>
        <v>0</v>
      </c>
      <c r="I136" s="331">
        <f t="shared" ca="1" si="35"/>
        <v>0</v>
      </c>
      <c r="J136" s="351">
        <f>IF(W136=0,0,INT(IF(I136="",MAX(H:H)+COUNTIF(I$9:$I136,""),RANK(I136,I:I)+COUNTIF($I$9:I136,I136)/100)))</f>
        <v>0</v>
      </c>
      <c r="K136" s="331">
        <f t="shared" si="36"/>
        <v>0</v>
      </c>
      <c r="L136" s="352">
        <f t="shared" si="31"/>
        <v>0</v>
      </c>
      <c r="M136" s="352">
        <f>IF(L136=0,0,P136-SUM($L$8:L136))</f>
        <v>0</v>
      </c>
      <c r="N136" s="334" t="str">
        <f>IF(IF(COUNTIF($N$8:N135,V136)&gt;0,"",V136)=$A$11,"",IF(V136=0,"",IF(COUNTIF($N$8:N135,V136)&gt;0,"",V136)))</f>
        <v/>
      </c>
      <c r="O136" s="334" t="str">
        <f>IF(N136="","",COUNTIF($O$8:O135,"&gt;0")+1)</f>
        <v/>
      </c>
      <c r="P136" s="353">
        <f t="shared" si="32"/>
        <v>128</v>
      </c>
      <c r="Q136" s="334">
        <f t="shared" ca="1" si="37"/>
        <v>0</v>
      </c>
      <c r="R136" s="334">
        <f ca="1">IF(S136=0,0,INT(IF(Q136="",MAX(P:P)+COUNTIF(Q$9:$Q136,""),RANK(Q136,Q:Q)+COUNTIF($Q$9:Q136,Q136)/100)))</f>
        <v>0</v>
      </c>
      <c r="S136" s="352">
        <f ca="1">IF(ISERROR(OFFSET(#REF!,MATCH($P136,O:O,0)-1,0,1,1))=TRUE,0,OFFSET(#REF!,MATCH($P136,O:O,0)-1,0,1,1))</f>
        <v>0</v>
      </c>
      <c r="T136" s="354">
        <f t="shared" ca="1" si="33"/>
        <v>0</v>
      </c>
    </row>
    <row r="137" spans="7:20" x14ac:dyDescent="0.3">
      <c r="G137" s="350">
        <f t="shared" ref="G137:G168" si="38">IF(W137=0,0,IF(COLUMNS(W$9:AB$9)-COUNTA(W137:AB137)=0,1,0))</f>
        <v>0</v>
      </c>
      <c r="H137" s="331">
        <f t="shared" ref="H137:H200" si="39">IF(W137=0,0,H136+1)</f>
        <v>0</v>
      </c>
      <c r="I137" s="331">
        <f t="shared" ref="I137:I168" ca="1" si="40">COUNTIF(W:W,"&gt;="&amp;W137)</f>
        <v>0</v>
      </c>
      <c r="J137" s="351">
        <f>IF(W137=0,0,INT(IF(I137="",MAX(H:H)+COUNTIF(I$9:$I137,""),RANK(I137,I:I)+COUNTIF($I$9:I137,I137)/100)))</f>
        <v>0</v>
      </c>
      <c r="K137" s="331">
        <f t="shared" ref="K137:K168" si="41">IF(W137=0,0,VLOOKUP(H137,J:W,COLUMNS($J$7:$W$7),FALSE))</f>
        <v>0</v>
      </c>
      <c r="L137" s="352">
        <f t="shared" si="31"/>
        <v>0</v>
      </c>
      <c r="M137" s="352">
        <f>IF(L137=0,0,P137-SUM($L$8:L137))</f>
        <v>0</v>
      </c>
      <c r="N137" s="334" t="str">
        <f>IF(IF(COUNTIF($N$8:N136,V137)&gt;0,"",V137)=$A$11,"",IF(V137=0,"",IF(COUNTIF($N$8:N136,V137)&gt;0,"",V137)))</f>
        <v/>
      </c>
      <c r="O137" s="334" t="str">
        <f>IF(N137="","",COUNTIF($O$8:O136,"&gt;0")+1)</f>
        <v/>
      </c>
      <c r="P137" s="353">
        <f t="shared" si="32"/>
        <v>129</v>
      </c>
      <c r="Q137" s="334">
        <f t="shared" ref="Q137:Q168" ca="1" si="42">IF(S137=0,0,COUNTIF(S:S,"&gt;="&amp;S137))</f>
        <v>0</v>
      </c>
      <c r="R137" s="334">
        <f ca="1">IF(S137=0,0,INT(IF(Q137="",MAX(P:P)+COUNTIF(Q$9:$Q137,""),RANK(Q137,Q:Q)+COUNTIF($Q$9:Q137,Q137)/100)))</f>
        <v>0</v>
      </c>
      <c r="S137" s="352">
        <f ca="1">IF(ISERROR(OFFSET(#REF!,MATCH($P137,O:O,0)-1,0,1,1))=TRUE,0,OFFSET(#REF!,MATCH($P137,O:O,0)-1,0,1,1))</f>
        <v>0</v>
      </c>
      <c r="T137" s="354">
        <f t="shared" ca="1" si="33"/>
        <v>0</v>
      </c>
    </row>
    <row r="138" spans="7:20" x14ac:dyDescent="0.3">
      <c r="G138" s="350">
        <f t="shared" si="38"/>
        <v>0</v>
      </c>
      <c r="H138" s="331">
        <f t="shared" si="39"/>
        <v>0</v>
      </c>
      <c r="I138" s="331">
        <f t="shared" ca="1" si="40"/>
        <v>0</v>
      </c>
      <c r="J138" s="351">
        <f>IF(W138=0,0,INT(IF(I138="",MAX(H:H)+COUNTIF(I$9:$I138,""),RANK(I138,I:I)+COUNTIF($I$9:I138,I138)/100)))</f>
        <v>0</v>
      </c>
      <c r="K138" s="331">
        <f t="shared" si="41"/>
        <v>0</v>
      </c>
      <c r="L138" s="352">
        <f t="shared" ref="L138:L201" si="43">+IF(W138=0,0,1)</f>
        <v>0</v>
      </c>
      <c r="M138" s="352">
        <f>IF(L138=0,0,P138-SUM($L$8:L138))</f>
        <v>0</v>
      </c>
      <c r="N138" s="334" t="str">
        <f>IF(IF(COUNTIF($N$8:N137,V138)&gt;0,"",V138)=$A$11,"",IF(V138=0,"",IF(COUNTIF($N$8:N137,V138)&gt;0,"",V138)))</f>
        <v/>
      </c>
      <c r="O138" s="334" t="str">
        <f>IF(N138="","",COUNTIF($O$8:O137,"&gt;0")+1)</f>
        <v/>
      </c>
      <c r="P138" s="353">
        <f t="shared" ref="P138:P201" si="44">P137+1</f>
        <v>130</v>
      </c>
      <c r="Q138" s="334">
        <f t="shared" ca="1" si="42"/>
        <v>0</v>
      </c>
      <c r="R138" s="334">
        <f ca="1">IF(S138=0,0,INT(IF(Q138="",MAX(P:P)+COUNTIF(Q$9:$Q138,""),RANK(Q138,Q:Q)+COUNTIF($Q$9:Q138,Q138)/100)))</f>
        <v>0</v>
      </c>
      <c r="S138" s="352">
        <f ca="1">IF(ISERROR(OFFSET(#REF!,MATCH($P138,O:O,0)-1,0,1,1))=TRUE,0,OFFSET(#REF!,MATCH($P138,O:O,0)-1,0,1,1))</f>
        <v>0</v>
      </c>
      <c r="T138" s="354">
        <f t="shared" ref="T138:T201" ca="1" si="45">IF(S138=0,0,P138)</f>
        <v>0</v>
      </c>
    </row>
    <row r="139" spans="7:20" x14ac:dyDescent="0.3">
      <c r="G139" s="350">
        <f t="shared" si="38"/>
        <v>0</v>
      </c>
      <c r="H139" s="331">
        <f t="shared" si="39"/>
        <v>0</v>
      </c>
      <c r="I139" s="331">
        <f t="shared" ca="1" si="40"/>
        <v>0</v>
      </c>
      <c r="J139" s="351">
        <f>IF(W139=0,0,INT(IF(I139="",MAX(H:H)+COUNTIF(I$9:$I139,""),RANK(I139,I:I)+COUNTIF($I$9:I139,I139)/100)))</f>
        <v>0</v>
      </c>
      <c r="K139" s="331">
        <f t="shared" si="41"/>
        <v>0</v>
      </c>
      <c r="L139" s="352">
        <f t="shared" si="43"/>
        <v>0</v>
      </c>
      <c r="M139" s="352">
        <f>IF(L139=0,0,P139-SUM($L$8:L139))</f>
        <v>0</v>
      </c>
      <c r="N139" s="334" t="str">
        <f>IF(IF(COUNTIF($N$8:N138,V139)&gt;0,"",V139)=$A$11,"",IF(V139=0,"",IF(COUNTIF($N$8:N138,V139)&gt;0,"",V139)))</f>
        <v/>
      </c>
      <c r="O139" s="334" t="str">
        <f>IF(N139="","",COUNTIF($O$8:O138,"&gt;0")+1)</f>
        <v/>
      </c>
      <c r="P139" s="353">
        <f t="shared" si="44"/>
        <v>131</v>
      </c>
      <c r="Q139" s="334">
        <f t="shared" ca="1" si="42"/>
        <v>0</v>
      </c>
      <c r="R139" s="334">
        <f ca="1">IF(S139=0,0,INT(IF(Q139="",MAX(P:P)+COUNTIF(Q$9:$Q139,""),RANK(Q139,Q:Q)+COUNTIF($Q$9:Q139,Q139)/100)))</f>
        <v>0</v>
      </c>
      <c r="S139" s="352">
        <f ca="1">IF(ISERROR(OFFSET(#REF!,MATCH($P139,O:O,0)-1,0,1,1))=TRUE,0,OFFSET(#REF!,MATCH($P139,O:O,0)-1,0,1,1))</f>
        <v>0</v>
      </c>
      <c r="T139" s="354">
        <f t="shared" ca="1" si="45"/>
        <v>0</v>
      </c>
    </row>
    <row r="140" spans="7:20" x14ac:dyDescent="0.3">
      <c r="G140" s="350">
        <f t="shared" si="38"/>
        <v>0</v>
      </c>
      <c r="H140" s="331">
        <f t="shared" si="39"/>
        <v>0</v>
      </c>
      <c r="I140" s="331">
        <f t="shared" ca="1" si="40"/>
        <v>0</v>
      </c>
      <c r="J140" s="351">
        <f>IF(W140=0,0,INT(IF(I140="",MAX(H:H)+COUNTIF(I$9:$I140,""),RANK(I140,I:I)+COUNTIF($I$9:I140,I140)/100)))</f>
        <v>0</v>
      </c>
      <c r="K140" s="331">
        <f t="shared" si="41"/>
        <v>0</v>
      </c>
      <c r="L140" s="352">
        <f t="shared" si="43"/>
        <v>0</v>
      </c>
      <c r="M140" s="352">
        <f>IF(L140=0,0,P140-SUM($L$8:L140))</f>
        <v>0</v>
      </c>
      <c r="N140" s="334" t="str">
        <f>IF(IF(COUNTIF($N$8:N139,V140)&gt;0,"",V140)=$A$11,"",IF(V140=0,"",IF(COUNTIF($N$8:N139,V140)&gt;0,"",V140)))</f>
        <v/>
      </c>
      <c r="O140" s="334" t="str">
        <f>IF(N140="","",COUNTIF($O$8:O139,"&gt;0")+1)</f>
        <v/>
      </c>
      <c r="P140" s="353">
        <f t="shared" si="44"/>
        <v>132</v>
      </c>
      <c r="Q140" s="334">
        <f t="shared" ca="1" si="42"/>
        <v>0</v>
      </c>
      <c r="R140" s="334">
        <f ca="1">IF(S140=0,0,INT(IF(Q140="",MAX(P:P)+COUNTIF(Q$9:$Q140,""),RANK(Q140,Q:Q)+COUNTIF($Q$9:Q140,Q140)/100)))</f>
        <v>0</v>
      </c>
      <c r="S140" s="352">
        <f ca="1">IF(ISERROR(OFFSET(#REF!,MATCH($P140,O:O,0)-1,0,1,1))=TRUE,0,OFFSET(#REF!,MATCH($P140,O:O,0)-1,0,1,1))</f>
        <v>0</v>
      </c>
      <c r="T140" s="354">
        <f t="shared" ca="1" si="45"/>
        <v>0</v>
      </c>
    </row>
    <row r="141" spans="7:20" x14ac:dyDescent="0.3">
      <c r="G141" s="350">
        <f t="shared" si="38"/>
        <v>0</v>
      </c>
      <c r="H141" s="331">
        <f t="shared" si="39"/>
        <v>0</v>
      </c>
      <c r="I141" s="331">
        <f t="shared" ca="1" si="40"/>
        <v>0</v>
      </c>
      <c r="J141" s="351">
        <f>IF(W141=0,0,INT(IF(I141="",MAX(H:H)+COUNTIF(I$9:$I141,""),RANK(I141,I:I)+COUNTIF($I$9:I141,I141)/100)))</f>
        <v>0</v>
      </c>
      <c r="K141" s="331">
        <f t="shared" si="41"/>
        <v>0</v>
      </c>
      <c r="L141" s="352">
        <f t="shared" si="43"/>
        <v>0</v>
      </c>
      <c r="M141" s="352">
        <f>IF(L141=0,0,P141-SUM($L$8:L141))</f>
        <v>0</v>
      </c>
      <c r="N141" s="334" t="str">
        <f>IF(IF(COUNTIF($N$8:N140,V141)&gt;0,"",V141)=$A$11,"",IF(V141=0,"",IF(COUNTIF($N$8:N140,V141)&gt;0,"",V141)))</f>
        <v/>
      </c>
      <c r="O141" s="334" t="str">
        <f>IF(N141="","",COUNTIF($O$8:O140,"&gt;0")+1)</f>
        <v/>
      </c>
      <c r="P141" s="353">
        <f t="shared" si="44"/>
        <v>133</v>
      </c>
      <c r="Q141" s="334">
        <f t="shared" ca="1" si="42"/>
        <v>0</v>
      </c>
      <c r="R141" s="334">
        <f ca="1">IF(S141=0,0,INT(IF(Q141="",MAX(P:P)+COUNTIF(Q$9:$Q141,""),RANK(Q141,Q:Q)+COUNTIF($Q$9:Q141,Q141)/100)))</f>
        <v>0</v>
      </c>
      <c r="S141" s="352">
        <f ca="1">IF(ISERROR(OFFSET(#REF!,MATCH($P141,O:O,0)-1,0,1,1))=TRUE,0,OFFSET(#REF!,MATCH($P141,O:O,0)-1,0,1,1))</f>
        <v>0</v>
      </c>
      <c r="T141" s="354">
        <f t="shared" ca="1" si="45"/>
        <v>0</v>
      </c>
    </row>
    <row r="142" spans="7:20" x14ac:dyDescent="0.3">
      <c r="G142" s="350">
        <f t="shared" si="38"/>
        <v>0</v>
      </c>
      <c r="H142" s="331">
        <f t="shared" si="39"/>
        <v>0</v>
      </c>
      <c r="I142" s="331">
        <f t="shared" ca="1" si="40"/>
        <v>0</v>
      </c>
      <c r="J142" s="351">
        <f>IF(W142=0,0,INT(IF(I142="",MAX(H:H)+COUNTIF(I$9:$I142,""),RANK(I142,I:I)+COUNTIF($I$9:I142,I142)/100)))</f>
        <v>0</v>
      </c>
      <c r="K142" s="331">
        <f t="shared" si="41"/>
        <v>0</v>
      </c>
      <c r="L142" s="352">
        <f t="shared" si="43"/>
        <v>0</v>
      </c>
      <c r="M142" s="352">
        <f>IF(L142=0,0,P142-SUM($L$8:L142))</f>
        <v>0</v>
      </c>
      <c r="N142" s="334" t="str">
        <f>IF(IF(COUNTIF($N$8:N141,V142)&gt;0,"",V142)=$A$11,"",IF(V142=0,"",IF(COUNTIF($N$8:N141,V142)&gt;0,"",V142)))</f>
        <v/>
      </c>
      <c r="O142" s="334" t="str">
        <f>IF(N142="","",COUNTIF($O$8:O141,"&gt;0")+1)</f>
        <v/>
      </c>
      <c r="P142" s="353">
        <f t="shared" si="44"/>
        <v>134</v>
      </c>
      <c r="Q142" s="334">
        <f t="shared" ca="1" si="42"/>
        <v>0</v>
      </c>
      <c r="R142" s="334">
        <f ca="1">IF(S142=0,0,INT(IF(Q142="",MAX(P:P)+COUNTIF(Q$9:$Q142,""),RANK(Q142,Q:Q)+COUNTIF($Q$9:Q142,Q142)/100)))</f>
        <v>0</v>
      </c>
      <c r="S142" s="352">
        <f ca="1">IF(ISERROR(OFFSET(#REF!,MATCH($P142,O:O,0)-1,0,1,1))=TRUE,0,OFFSET(#REF!,MATCH($P142,O:O,0)-1,0,1,1))</f>
        <v>0</v>
      </c>
      <c r="T142" s="354">
        <f t="shared" ca="1" si="45"/>
        <v>0</v>
      </c>
    </row>
    <row r="143" spans="7:20" x14ac:dyDescent="0.3">
      <c r="G143" s="350">
        <f t="shared" si="38"/>
        <v>0</v>
      </c>
      <c r="H143" s="331">
        <f t="shared" si="39"/>
        <v>0</v>
      </c>
      <c r="I143" s="331">
        <f t="shared" ca="1" si="40"/>
        <v>0</v>
      </c>
      <c r="J143" s="351">
        <f>IF(W143=0,0,INT(IF(I143="",MAX(H:H)+COUNTIF(I$9:$I143,""),RANK(I143,I:I)+COUNTIF($I$9:I143,I143)/100)))</f>
        <v>0</v>
      </c>
      <c r="K143" s="331">
        <f t="shared" si="41"/>
        <v>0</v>
      </c>
      <c r="L143" s="352">
        <f t="shared" si="43"/>
        <v>0</v>
      </c>
      <c r="M143" s="352">
        <f>IF(L143=0,0,P143-SUM($L$8:L143))</f>
        <v>0</v>
      </c>
      <c r="N143" s="334" t="str">
        <f>IF(IF(COUNTIF($N$8:N142,V143)&gt;0,"",V143)=$A$11,"",IF(V143=0,"",IF(COUNTIF($N$8:N142,V143)&gt;0,"",V143)))</f>
        <v/>
      </c>
      <c r="O143" s="334" t="str">
        <f>IF(N143="","",COUNTIF($O$8:O142,"&gt;0")+1)</f>
        <v/>
      </c>
      <c r="P143" s="353">
        <f t="shared" si="44"/>
        <v>135</v>
      </c>
      <c r="Q143" s="334">
        <f t="shared" ca="1" si="42"/>
        <v>0</v>
      </c>
      <c r="R143" s="334">
        <f ca="1">IF(S143=0,0,INT(IF(Q143="",MAX(P:P)+COUNTIF(Q$9:$Q143,""),RANK(Q143,Q:Q)+COUNTIF($Q$9:Q143,Q143)/100)))</f>
        <v>0</v>
      </c>
      <c r="S143" s="352">
        <f ca="1">IF(ISERROR(OFFSET(#REF!,MATCH($P143,O:O,0)-1,0,1,1))=TRUE,0,OFFSET(#REF!,MATCH($P143,O:O,0)-1,0,1,1))</f>
        <v>0</v>
      </c>
      <c r="T143" s="354">
        <f t="shared" ca="1" si="45"/>
        <v>0</v>
      </c>
    </row>
    <row r="144" spans="7:20" x14ac:dyDescent="0.3">
      <c r="G144" s="350">
        <f t="shared" si="38"/>
        <v>0</v>
      </c>
      <c r="H144" s="331">
        <f t="shared" si="39"/>
        <v>0</v>
      </c>
      <c r="I144" s="331">
        <f t="shared" ca="1" si="40"/>
        <v>0</v>
      </c>
      <c r="J144" s="351">
        <f>IF(W144=0,0,INT(IF(I144="",MAX(H:H)+COUNTIF(I$9:$I144,""),RANK(I144,I:I)+COUNTIF($I$9:I144,I144)/100)))</f>
        <v>0</v>
      </c>
      <c r="K144" s="331">
        <f t="shared" si="41"/>
        <v>0</v>
      </c>
      <c r="L144" s="352">
        <f t="shared" si="43"/>
        <v>0</v>
      </c>
      <c r="M144" s="352">
        <f>IF(L144=0,0,P144-SUM($L$8:L144))</f>
        <v>0</v>
      </c>
      <c r="N144" s="334" t="str">
        <f>IF(IF(COUNTIF($N$8:N143,V144)&gt;0,"",V144)=$A$11,"",IF(V144=0,"",IF(COUNTIF($N$8:N143,V144)&gt;0,"",V144)))</f>
        <v/>
      </c>
      <c r="O144" s="334" t="str">
        <f>IF(N144="","",COUNTIF($O$8:O143,"&gt;0")+1)</f>
        <v/>
      </c>
      <c r="P144" s="353">
        <f t="shared" si="44"/>
        <v>136</v>
      </c>
      <c r="Q144" s="334">
        <f t="shared" ca="1" si="42"/>
        <v>0</v>
      </c>
      <c r="R144" s="334">
        <f ca="1">IF(S144=0,0,INT(IF(Q144="",MAX(P:P)+COUNTIF(Q$9:$Q144,""),RANK(Q144,Q:Q)+COUNTIF($Q$9:Q144,Q144)/100)))</f>
        <v>0</v>
      </c>
      <c r="S144" s="352">
        <f ca="1">IF(ISERROR(OFFSET(#REF!,MATCH($P144,O:O,0)-1,0,1,1))=TRUE,0,OFFSET(#REF!,MATCH($P144,O:O,0)-1,0,1,1))</f>
        <v>0</v>
      </c>
      <c r="T144" s="354">
        <f t="shared" ca="1" si="45"/>
        <v>0</v>
      </c>
    </row>
    <row r="145" spans="7:20" x14ac:dyDescent="0.3">
      <c r="G145" s="350">
        <f t="shared" si="38"/>
        <v>0</v>
      </c>
      <c r="H145" s="331">
        <f t="shared" si="39"/>
        <v>0</v>
      </c>
      <c r="I145" s="331">
        <f t="shared" ca="1" si="40"/>
        <v>0</v>
      </c>
      <c r="J145" s="351">
        <f>IF(W145=0,0,INT(IF(I145="",MAX(H:H)+COUNTIF(I$9:$I145,""),RANK(I145,I:I)+COUNTIF($I$9:I145,I145)/100)))</f>
        <v>0</v>
      </c>
      <c r="K145" s="331">
        <f t="shared" si="41"/>
        <v>0</v>
      </c>
      <c r="L145" s="352">
        <f t="shared" si="43"/>
        <v>0</v>
      </c>
      <c r="M145" s="352">
        <f>IF(L145=0,0,P145-SUM($L$8:L145))</f>
        <v>0</v>
      </c>
      <c r="N145" s="334" t="str">
        <f>IF(IF(COUNTIF($N$8:N144,V145)&gt;0,"",V145)=$A$11,"",IF(V145=0,"",IF(COUNTIF($N$8:N144,V145)&gt;0,"",V145)))</f>
        <v/>
      </c>
      <c r="O145" s="334" t="str">
        <f>IF(N145="","",COUNTIF($O$8:O144,"&gt;0")+1)</f>
        <v/>
      </c>
      <c r="P145" s="353">
        <f t="shared" si="44"/>
        <v>137</v>
      </c>
      <c r="Q145" s="334">
        <f t="shared" ca="1" si="42"/>
        <v>0</v>
      </c>
      <c r="R145" s="334">
        <f ca="1">IF(S145=0,0,INT(IF(Q145="",MAX(P:P)+COUNTIF(Q$9:$Q145,""),RANK(Q145,Q:Q)+COUNTIF($Q$9:Q145,Q145)/100)))</f>
        <v>0</v>
      </c>
      <c r="S145" s="352">
        <f ca="1">IF(ISERROR(OFFSET(#REF!,MATCH($P145,O:O,0)-1,0,1,1))=TRUE,0,OFFSET(#REF!,MATCH($P145,O:O,0)-1,0,1,1))</f>
        <v>0</v>
      </c>
      <c r="T145" s="354">
        <f t="shared" ca="1" si="45"/>
        <v>0</v>
      </c>
    </row>
    <row r="146" spans="7:20" x14ac:dyDescent="0.3">
      <c r="G146" s="350">
        <f t="shared" si="38"/>
        <v>0</v>
      </c>
      <c r="H146" s="331">
        <f t="shared" si="39"/>
        <v>0</v>
      </c>
      <c r="I146" s="331">
        <f t="shared" ca="1" si="40"/>
        <v>0</v>
      </c>
      <c r="J146" s="351">
        <f>IF(W146=0,0,INT(IF(I146="",MAX(H:H)+COUNTIF(I$9:$I146,""),RANK(I146,I:I)+COUNTIF($I$9:I146,I146)/100)))</f>
        <v>0</v>
      </c>
      <c r="K146" s="331">
        <f t="shared" si="41"/>
        <v>0</v>
      </c>
      <c r="L146" s="352">
        <f t="shared" si="43"/>
        <v>0</v>
      </c>
      <c r="M146" s="352">
        <f>IF(L146=0,0,P146-SUM($L$8:L146))</f>
        <v>0</v>
      </c>
      <c r="N146" s="334" t="str">
        <f>IF(IF(COUNTIF($N$8:N145,V146)&gt;0,"",V146)=$A$11,"",IF(V146=0,"",IF(COUNTIF($N$8:N145,V146)&gt;0,"",V146)))</f>
        <v/>
      </c>
      <c r="O146" s="334" t="str">
        <f>IF(N146="","",COUNTIF($O$8:O145,"&gt;0")+1)</f>
        <v/>
      </c>
      <c r="P146" s="353">
        <f t="shared" si="44"/>
        <v>138</v>
      </c>
      <c r="Q146" s="334">
        <f t="shared" ca="1" si="42"/>
        <v>0</v>
      </c>
      <c r="R146" s="334">
        <f ca="1">IF(S146=0,0,INT(IF(Q146="",MAX(P:P)+COUNTIF(Q$9:$Q146,""),RANK(Q146,Q:Q)+COUNTIF($Q$9:Q146,Q146)/100)))</f>
        <v>0</v>
      </c>
      <c r="S146" s="352">
        <f ca="1">IF(ISERROR(OFFSET(#REF!,MATCH($P146,O:O,0)-1,0,1,1))=TRUE,0,OFFSET(#REF!,MATCH($P146,O:O,0)-1,0,1,1))</f>
        <v>0</v>
      </c>
      <c r="T146" s="354">
        <f t="shared" ca="1" si="45"/>
        <v>0</v>
      </c>
    </row>
    <row r="147" spans="7:20" x14ac:dyDescent="0.3">
      <c r="G147" s="350">
        <f t="shared" si="38"/>
        <v>0</v>
      </c>
      <c r="H147" s="331">
        <f t="shared" si="39"/>
        <v>0</v>
      </c>
      <c r="I147" s="331">
        <f t="shared" ca="1" si="40"/>
        <v>0</v>
      </c>
      <c r="J147" s="351">
        <f>IF(W147=0,0,INT(IF(I147="",MAX(H:H)+COUNTIF(I$9:$I147,""),RANK(I147,I:I)+COUNTIF($I$9:I147,I147)/100)))</f>
        <v>0</v>
      </c>
      <c r="K147" s="331">
        <f t="shared" si="41"/>
        <v>0</v>
      </c>
      <c r="L147" s="352">
        <f t="shared" si="43"/>
        <v>0</v>
      </c>
      <c r="M147" s="352">
        <f>IF(L147=0,0,P147-SUM($L$8:L147))</f>
        <v>0</v>
      </c>
      <c r="N147" s="334" t="str">
        <f>IF(IF(COUNTIF($N$8:N146,V147)&gt;0,"",V147)=$A$11,"",IF(V147=0,"",IF(COUNTIF($N$8:N146,V147)&gt;0,"",V147)))</f>
        <v/>
      </c>
      <c r="O147" s="334" t="str">
        <f>IF(N147="","",COUNTIF($O$8:O146,"&gt;0")+1)</f>
        <v/>
      </c>
      <c r="P147" s="353">
        <f t="shared" si="44"/>
        <v>139</v>
      </c>
      <c r="Q147" s="334">
        <f t="shared" ca="1" si="42"/>
        <v>0</v>
      </c>
      <c r="R147" s="334">
        <f ca="1">IF(S147=0,0,INT(IF(Q147="",MAX(P:P)+COUNTIF(Q$9:$Q147,""),RANK(Q147,Q:Q)+COUNTIF($Q$9:Q147,Q147)/100)))</f>
        <v>0</v>
      </c>
      <c r="S147" s="352">
        <f ca="1">IF(ISERROR(OFFSET(#REF!,MATCH($P147,O:O,0)-1,0,1,1))=TRUE,0,OFFSET(#REF!,MATCH($P147,O:O,0)-1,0,1,1))</f>
        <v>0</v>
      </c>
      <c r="T147" s="354">
        <f t="shared" ca="1" si="45"/>
        <v>0</v>
      </c>
    </row>
    <row r="148" spans="7:20" x14ac:dyDescent="0.3">
      <c r="G148" s="350">
        <f t="shared" si="38"/>
        <v>0</v>
      </c>
      <c r="H148" s="331">
        <f t="shared" si="39"/>
        <v>0</v>
      </c>
      <c r="I148" s="331">
        <f t="shared" ca="1" si="40"/>
        <v>0</v>
      </c>
      <c r="J148" s="351">
        <f>IF(W148=0,0,INT(IF(I148="",MAX(H:H)+COUNTIF(I$9:$I148,""),RANK(I148,I:I)+COUNTIF($I$9:I148,I148)/100)))</f>
        <v>0</v>
      </c>
      <c r="K148" s="331">
        <f t="shared" si="41"/>
        <v>0</v>
      </c>
      <c r="L148" s="352">
        <f t="shared" si="43"/>
        <v>0</v>
      </c>
      <c r="M148" s="352">
        <f>IF(L148=0,0,P148-SUM($L$8:L148))</f>
        <v>0</v>
      </c>
      <c r="N148" s="334" t="str">
        <f>IF(IF(COUNTIF($N$8:N147,V148)&gt;0,"",V148)=$A$11,"",IF(V148=0,"",IF(COUNTIF($N$8:N147,V148)&gt;0,"",V148)))</f>
        <v/>
      </c>
      <c r="O148" s="334" t="str">
        <f>IF(N148="","",COUNTIF($O$8:O147,"&gt;0")+1)</f>
        <v/>
      </c>
      <c r="P148" s="353">
        <f t="shared" si="44"/>
        <v>140</v>
      </c>
      <c r="Q148" s="334">
        <f t="shared" ca="1" si="42"/>
        <v>0</v>
      </c>
      <c r="R148" s="334">
        <f ca="1">IF(S148=0,0,INT(IF(Q148="",MAX(P:P)+COUNTIF(Q$9:$Q148,""),RANK(Q148,Q:Q)+COUNTIF($Q$9:Q148,Q148)/100)))</f>
        <v>0</v>
      </c>
      <c r="S148" s="352">
        <f ca="1">IF(ISERROR(OFFSET(#REF!,MATCH($P148,O:O,0)-1,0,1,1))=TRUE,0,OFFSET(#REF!,MATCH($P148,O:O,0)-1,0,1,1))</f>
        <v>0</v>
      </c>
      <c r="T148" s="354">
        <f t="shared" ca="1" si="45"/>
        <v>0</v>
      </c>
    </row>
    <row r="149" spans="7:20" x14ac:dyDescent="0.3">
      <c r="G149" s="350">
        <f t="shared" si="38"/>
        <v>0</v>
      </c>
      <c r="H149" s="331">
        <f t="shared" si="39"/>
        <v>0</v>
      </c>
      <c r="I149" s="331">
        <f t="shared" ca="1" si="40"/>
        <v>0</v>
      </c>
      <c r="J149" s="351">
        <f>IF(W149=0,0,INT(IF(I149="",MAX(H:H)+COUNTIF(I$9:$I149,""),RANK(I149,I:I)+COUNTIF($I$9:I149,I149)/100)))</f>
        <v>0</v>
      </c>
      <c r="K149" s="331">
        <f t="shared" si="41"/>
        <v>0</v>
      </c>
      <c r="L149" s="352">
        <f t="shared" si="43"/>
        <v>0</v>
      </c>
      <c r="M149" s="352">
        <f>IF(L149=0,0,P149-SUM($L$8:L149))</f>
        <v>0</v>
      </c>
      <c r="N149" s="334" t="str">
        <f>IF(IF(COUNTIF($N$8:N148,V149)&gt;0,"",V149)=$A$11,"",IF(V149=0,"",IF(COUNTIF($N$8:N148,V149)&gt;0,"",V149)))</f>
        <v/>
      </c>
      <c r="O149" s="334" t="str">
        <f>IF(N149="","",COUNTIF($O$8:O148,"&gt;0")+1)</f>
        <v/>
      </c>
      <c r="P149" s="353">
        <f t="shared" si="44"/>
        <v>141</v>
      </c>
      <c r="Q149" s="334">
        <f t="shared" ca="1" si="42"/>
        <v>0</v>
      </c>
      <c r="R149" s="334">
        <f ca="1">IF(S149=0,0,INT(IF(Q149="",MAX(P:P)+COUNTIF(Q$9:$Q149,""),RANK(Q149,Q:Q)+COUNTIF($Q$9:Q149,Q149)/100)))</f>
        <v>0</v>
      </c>
      <c r="S149" s="352">
        <f ca="1">IF(ISERROR(OFFSET(#REF!,MATCH($P149,O:O,0)-1,0,1,1))=TRUE,0,OFFSET(#REF!,MATCH($P149,O:O,0)-1,0,1,1))</f>
        <v>0</v>
      </c>
      <c r="T149" s="354">
        <f t="shared" ca="1" si="45"/>
        <v>0</v>
      </c>
    </row>
    <row r="150" spans="7:20" x14ac:dyDescent="0.3">
      <c r="G150" s="350">
        <f t="shared" si="38"/>
        <v>0</v>
      </c>
      <c r="H150" s="331">
        <f t="shared" si="39"/>
        <v>0</v>
      </c>
      <c r="I150" s="331">
        <f t="shared" ca="1" si="40"/>
        <v>0</v>
      </c>
      <c r="J150" s="351">
        <f>IF(W150=0,0,INT(IF(I150="",MAX(H:H)+COUNTIF(I$9:$I150,""),RANK(I150,I:I)+COUNTIF($I$9:I150,I150)/100)))</f>
        <v>0</v>
      </c>
      <c r="K150" s="331">
        <f t="shared" si="41"/>
        <v>0</v>
      </c>
      <c r="L150" s="352">
        <f t="shared" si="43"/>
        <v>0</v>
      </c>
      <c r="M150" s="352">
        <f>IF(L150=0,0,P150-SUM($L$8:L150))</f>
        <v>0</v>
      </c>
      <c r="N150" s="334" t="str">
        <f>IF(IF(COUNTIF($N$8:N149,V150)&gt;0,"",V150)=$A$11,"",IF(V150=0,"",IF(COUNTIF($N$8:N149,V150)&gt;0,"",V150)))</f>
        <v/>
      </c>
      <c r="O150" s="334" t="str">
        <f>IF(N150="","",COUNTIF($O$8:O149,"&gt;0")+1)</f>
        <v/>
      </c>
      <c r="P150" s="353">
        <f t="shared" si="44"/>
        <v>142</v>
      </c>
      <c r="Q150" s="334">
        <f t="shared" ca="1" si="42"/>
        <v>0</v>
      </c>
      <c r="R150" s="334">
        <f ca="1">IF(S150=0,0,INT(IF(Q150="",MAX(P:P)+COUNTIF(Q$9:$Q150,""),RANK(Q150,Q:Q)+COUNTIF($Q$9:Q150,Q150)/100)))</f>
        <v>0</v>
      </c>
      <c r="S150" s="352">
        <f ca="1">IF(ISERROR(OFFSET(#REF!,MATCH($P150,O:O,0)-1,0,1,1))=TRUE,0,OFFSET(#REF!,MATCH($P150,O:O,0)-1,0,1,1))</f>
        <v>0</v>
      </c>
      <c r="T150" s="354">
        <f t="shared" ca="1" si="45"/>
        <v>0</v>
      </c>
    </row>
    <row r="151" spans="7:20" x14ac:dyDescent="0.3">
      <c r="G151" s="350">
        <f t="shared" si="38"/>
        <v>0</v>
      </c>
      <c r="H151" s="331">
        <f t="shared" si="39"/>
        <v>0</v>
      </c>
      <c r="I151" s="331">
        <f t="shared" ca="1" si="40"/>
        <v>0</v>
      </c>
      <c r="J151" s="351">
        <f>IF(W151=0,0,INT(IF(I151="",MAX(H:H)+COUNTIF(I$9:$I151,""),RANK(I151,I:I)+COUNTIF($I$9:I151,I151)/100)))</f>
        <v>0</v>
      </c>
      <c r="K151" s="331">
        <f t="shared" si="41"/>
        <v>0</v>
      </c>
      <c r="L151" s="352">
        <f t="shared" si="43"/>
        <v>0</v>
      </c>
      <c r="M151" s="352">
        <f>IF(L151=0,0,P151-SUM($L$8:L151))</f>
        <v>0</v>
      </c>
      <c r="N151" s="334" t="str">
        <f>IF(IF(COUNTIF($N$8:N150,V151)&gt;0,"",V151)=$A$11,"",IF(V151=0,"",IF(COUNTIF($N$8:N150,V151)&gt;0,"",V151)))</f>
        <v/>
      </c>
      <c r="O151" s="334" t="str">
        <f>IF(N151="","",COUNTIF($O$8:O150,"&gt;0")+1)</f>
        <v/>
      </c>
      <c r="P151" s="353">
        <f t="shared" si="44"/>
        <v>143</v>
      </c>
      <c r="Q151" s="334">
        <f t="shared" ca="1" si="42"/>
        <v>0</v>
      </c>
      <c r="R151" s="334">
        <f ca="1">IF(S151=0,0,INT(IF(Q151="",MAX(P:P)+COUNTIF(Q$9:$Q151,""),RANK(Q151,Q:Q)+COUNTIF($Q$9:Q151,Q151)/100)))</f>
        <v>0</v>
      </c>
      <c r="S151" s="352">
        <f ca="1">IF(ISERROR(OFFSET(#REF!,MATCH($P151,O:O,0)-1,0,1,1))=TRUE,0,OFFSET(#REF!,MATCH($P151,O:O,0)-1,0,1,1))</f>
        <v>0</v>
      </c>
      <c r="T151" s="354">
        <f t="shared" ca="1" si="45"/>
        <v>0</v>
      </c>
    </row>
    <row r="152" spans="7:20" x14ac:dyDescent="0.3">
      <c r="G152" s="350">
        <f t="shared" si="38"/>
        <v>0</v>
      </c>
      <c r="H152" s="331">
        <f t="shared" si="39"/>
        <v>0</v>
      </c>
      <c r="I152" s="331">
        <f t="shared" ca="1" si="40"/>
        <v>0</v>
      </c>
      <c r="J152" s="351">
        <f>IF(W152=0,0,INT(IF(I152="",MAX(H:H)+COUNTIF(I$9:$I152,""),RANK(I152,I:I)+COUNTIF($I$9:I152,I152)/100)))</f>
        <v>0</v>
      </c>
      <c r="K152" s="331">
        <f t="shared" si="41"/>
        <v>0</v>
      </c>
      <c r="L152" s="352">
        <f t="shared" si="43"/>
        <v>0</v>
      </c>
      <c r="M152" s="352">
        <f>IF(L152=0,0,P152-SUM($L$8:L152))</f>
        <v>0</v>
      </c>
      <c r="N152" s="334" t="str">
        <f>IF(IF(COUNTIF($N$8:N151,V152)&gt;0,"",V152)=$A$11,"",IF(V152=0,"",IF(COUNTIF($N$8:N151,V152)&gt;0,"",V152)))</f>
        <v/>
      </c>
      <c r="O152" s="334" t="str">
        <f>IF(N152="","",COUNTIF($O$8:O151,"&gt;0")+1)</f>
        <v/>
      </c>
      <c r="P152" s="353">
        <f t="shared" si="44"/>
        <v>144</v>
      </c>
      <c r="Q152" s="334">
        <f t="shared" ca="1" si="42"/>
        <v>0</v>
      </c>
      <c r="R152" s="334">
        <f ca="1">IF(S152=0,0,INT(IF(Q152="",MAX(P:P)+COUNTIF(Q$9:$Q152,""),RANK(Q152,Q:Q)+COUNTIF($Q$9:Q152,Q152)/100)))</f>
        <v>0</v>
      </c>
      <c r="S152" s="352">
        <f ca="1">IF(ISERROR(OFFSET(#REF!,MATCH($P152,O:O,0)-1,0,1,1))=TRUE,0,OFFSET(#REF!,MATCH($P152,O:O,0)-1,0,1,1))</f>
        <v>0</v>
      </c>
      <c r="T152" s="354">
        <f t="shared" ca="1" si="45"/>
        <v>0</v>
      </c>
    </row>
    <row r="153" spans="7:20" x14ac:dyDescent="0.3">
      <c r="G153" s="350">
        <f t="shared" si="38"/>
        <v>0</v>
      </c>
      <c r="H153" s="331">
        <f t="shared" si="39"/>
        <v>0</v>
      </c>
      <c r="I153" s="331">
        <f t="shared" ca="1" si="40"/>
        <v>0</v>
      </c>
      <c r="J153" s="351">
        <f>IF(W153=0,0,INT(IF(I153="",MAX(H:H)+COUNTIF(I$9:$I153,""),RANK(I153,I:I)+COUNTIF($I$9:I153,I153)/100)))</f>
        <v>0</v>
      </c>
      <c r="K153" s="331">
        <f t="shared" si="41"/>
        <v>0</v>
      </c>
      <c r="L153" s="352">
        <f t="shared" si="43"/>
        <v>0</v>
      </c>
      <c r="M153" s="352">
        <f>IF(L153=0,0,P153-SUM($L$8:L153))</f>
        <v>0</v>
      </c>
      <c r="N153" s="334" t="str">
        <f>IF(IF(COUNTIF($N$8:N152,V153)&gt;0,"",V153)=$A$11,"",IF(V153=0,"",IF(COUNTIF($N$8:N152,V153)&gt;0,"",V153)))</f>
        <v/>
      </c>
      <c r="O153" s="334" t="str">
        <f>IF(N153="","",COUNTIF($O$8:O152,"&gt;0")+1)</f>
        <v/>
      </c>
      <c r="P153" s="353">
        <f t="shared" si="44"/>
        <v>145</v>
      </c>
      <c r="Q153" s="334">
        <f t="shared" ca="1" si="42"/>
        <v>0</v>
      </c>
      <c r="R153" s="334">
        <f ca="1">IF(S153=0,0,INT(IF(Q153="",MAX(P:P)+COUNTIF(Q$9:$Q153,""),RANK(Q153,Q:Q)+COUNTIF($Q$9:Q153,Q153)/100)))</f>
        <v>0</v>
      </c>
      <c r="S153" s="352">
        <f ca="1">IF(ISERROR(OFFSET(#REF!,MATCH($P153,O:O,0)-1,0,1,1))=TRUE,0,OFFSET(#REF!,MATCH($P153,O:O,0)-1,0,1,1))</f>
        <v>0</v>
      </c>
      <c r="T153" s="354">
        <f t="shared" ca="1" si="45"/>
        <v>0</v>
      </c>
    </row>
    <row r="154" spans="7:20" x14ac:dyDescent="0.3">
      <c r="G154" s="350">
        <f t="shared" si="38"/>
        <v>0</v>
      </c>
      <c r="H154" s="331">
        <f t="shared" si="39"/>
        <v>0</v>
      </c>
      <c r="I154" s="331">
        <f t="shared" ca="1" si="40"/>
        <v>0</v>
      </c>
      <c r="J154" s="351">
        <f>IF(W154=0,0,INT(IF(I154="",MAX(H:H)+COUNTIF(I$9:$I154,""),RANK(I154,I:I)+COUNTIF($I$9:I154,I154)/100)))</f>
        <v>0</v>
      </c>
      <c r="K154" s="331">
        <f t="shared" si="41"/>
        <v>0</v>
      </c>
      <c r="L154" s="352">
        <f t="shared" si="43"/>
        <v>0</v>
      </c>
      <c r="M154" s="352">
        <f>IF(L154=0,0,P154-SUM($L$8:L154))</f>
        <v>0</v>
      </c>
      <c r="N154" s="334" t="str">
        <f>IF(IF(COUNTIF($N$8:N153,V154)&gt;0,"",V154)=$A$11,"",IF(V154=0,"",IF(COUNTIF($N$8:N153,V154)&gt;0,"",V154)))</f>
        <v/>
      </c>
      <c r="O154" s="334" t="str">
        <f>IF(N154="","",COUNTIF($O$8:O153,"&gt;0")+1)</f>
        <v/>
      </c>
      <c r="P154" s="353">
        <f t="shared" si="44"/>
        <v>146</v>
      </c>
      <c r="Q154" s="334">
        <f t="shared" ca="1" si="42"/>
        <v>0</v>
      </c>
      <c r="R154" s="334">
        <f ca="1">IF(S154=0,0,INT(IF(Q154="",MAX(P:P)+COUNTIF(Q$9:$Q154,""),RANK(Q154,Q:Q)+COUNTIF($Q$9:Q154,Q154)/100)))</f>
        <v>0</v>
      </c>
      <c r="S154" s="352">
        <f ca="1">IF(ISERROR(OFFSET(#REF!,MATCH($P154,O:O,0)-1,0,1,1))=TRUE,0,OFFSET(#REF!,MATCH($P154,O:O,0)-1,0,1,1))</f>
        <v>0</v>
      </c>
      <c r="T154" s="354">
        <f t="shared" ca="1" si="45"/>
        <v>0</v>
      </c>
    </row>
    <row r="155" spans="7:20" x14ac:dyDescent="0.3">
      <c r="G155" s="350">
        <f t="shared" si="38"/>
        <v>0</v>
      </c>
      <c r="H155" s="331">
        <f t="shared" si="39"/>
        <v>0</v>
      </c>
      <c r="I155" s="331">
        <f t="shared" ca="1" si="40"/>
        <v>0</v>
      </c>
      <c r="J155" s="351">
        <f>IF(W155=0,0,INT(IF(I155="",MAX(H:H)+COUNTIF(I$9:$I155,""),RANK(I155,I:I)+COUNTIF($I$9:I155,I155)/100)))</f>
        <v>0</v>
      </c>
      <c r="K155" s="331">
        <f t="shared" si="41"/>
        <v>0</v>
      </c>
      <c r="L155" s="352">
        <f t="shared" si="43"/>
        <v>0</v>
      </c>
      <c r="M155" s="352">
        <f>IF(L155=0,0,P155-SUM($L$8:L155))</f>
        <v>0</v>
      </c>
      <c r="N155" s="334" t="str">
        <f>IF(IF(COUNTIF($N$8:N154,V155)&gt;0,"",V155)=$A$11,"",IF(V155=0,"",IF(COUNTIF($N$8:N154,V155)&gt;0,"",V155)))</f>
        <v/>
      </c>
      <c r="O155" s="334" t="str">
        <f>IF(N155="","",COUNTIF($O$8:O154,"&gt;0")+1)</f>
        <v/>
      </c>
      <c r="P155" s="353">
        <f t="shared" si="44"/>
        <v>147</v>
      </c>
      <c r="Q155" s="334">
        <f t="shared" ca="1" si="42"/>
        <v>0</v>
      </c>
      <c r="R155" s="334">
        <f ca="1">IF(S155=0,0,INT(IF(Q155="",MAX(P:P)+COUNTIF(Q$9:$Q155,""),RANK(Q155,Q:Q)+COUNTIF($Q$9:Q155,Q155)/100)))</f>
        <v>0</v>
      </c>
      <c r="S155" s="352">
        <f ca="1">IF(ISERROR(OFFSET(#REF!,MATCH($P155,O:O,0)-1,0,1,1))=TRUE,0,OFFSET(#REF!,MATCH($P155,O:O,0)-1,0,1,1))</f>
        <v>0</v>
      </c>
      <c r="T155" s="354">
        <f t="shared" ca="1" si="45"/>
        <v>0</v>
      </c>
    </row>
    <row r="156" spans="7:20" x14ac:dyDescent="0.3">
      <c r="G156" s="350">
        <f t="shared" si="38"/>
        <v>0</v>
      </c>
      <c r="H156" s="331">
        <f t="shared" si="39"/>
        <v>0</v>
      </c>
      <c r="I156" s="331">
        <f t="shared" ca="1" si="40"/>
        <v>0</v>
      </c>
      <c r="J156" s="351">
        <f>IF(W156=0,0,INT(IF(I156="",MAX(H:H)+COUNTIF(I$9:$I156,""),RANK(I156,I:I)+COUNTIF($I$9:I156,I156)/100)))</f>
        <v>0</v>
      </c>
      <c r="K156" s="331">
        <f t="shared" si="41"/>
        <v>0</v>
      </c>
      <c r="L156" s="352">
        <f t="shared" si="43"/>
        <v>0</v>
      </c>
      <c r="M156" s="352">
        <f>IF(L156=0,0,P156-SUM($L$8:L156))</f>
        <v>0</v>
      </c>
      <c r="N156" s="334" t="str">
        <f>IF(IF(COUNTIF($N$8:N155,V156)&gt;0,"",V156)=$A$11,"",IF(V156=0,"",IF(COUNTIF($N$8:N155,V156)&gt;0,"",V156)))</f>
        <v/>
      </c>
      <c r="O156" s="334" t="str">
        <f>IF(N156="","",COUNTIF($O$8:O155,"&gt;0")+1)</f>
        <v/>
      </c>
      <c r="P156" s="353">
        <f t="shared" si="44"/>
        <v>148</v>
      </c>
      <c r="Q156" s="334">
        <f t="shared" ca="1" si="42"/>
        <v>0</v>
      </c>
      <c r="R156" s="334">
        <f ca="1">IF(S156=0,0,INT(IF(Q156="",MAX(P:P)+COUNTIF(Q$9:$Q156,""),RANK(Q156,Q:Q)+COUNTIF($Q$9:Q156,Q156)/100)))</f>
        <v>0</v>
      </c>
      <c r="S156" s="352">
        <f ca="1">IF(ISERROR(OFFSET(#REF!,MATCH($P156,O:O,0)-1,0,1,1))=TRUE,0,OFFSET(#REF!,MATCH($P156,O:O,0)-1,0,1,1))</f>
        <v>0</v>
      </c>
      <c r="T156" s="354">
        <f t="shared" ca="1" si="45"/>
        <v>0</v>
      </c>
    </row>
    <row r="157" spans="7:20" x14ac:dyDescent="0.3">
      <c r="G157" s="350">
        <f t="shared" si="38"/>
        <v>0</v>
      </c>
      <c r="H157" s="331">
        <f t="shared" si="39"/>
        <v>0</v>
      </c>
      <c r="I157" s="331">
        <f t="shared" ca="1" si="40"/>
        <v>0</v>
      </c>
      <c r="J157" s="351">
        <f>IF(W157=0,0,INT(IF(I157="",MAX(H:H)+COUNTIF(I$9:$I157,""),RANK(I157,I:I)+COUNTIF($I$9:I157,I157)/100)))</f>
        <v>0</v>
      </c>
      <c r="K157" s="331">
        <f t="shared" si="41"/>
        <v>0</v>
      </c>
      <c r="L157" s="352">
        <f t="shared" si="43"/>
        <v>0</v>
      </c>
      <c r="M157" s="352">
        <f>IF(L157=0,0,P157-SUM($L$8:L157))</f>
        <v>0</v>
      </c>
      <c r="N157" s="334" t="str">
        <f>IF(IF(COUNTIF($N$8:N156,V157)&gt;0,"",V157)=$A$11,"",IF(V157=0,"",IF(COUNTIF($N$8:N156,V157)&gt;0,"",V157)))</f>
        <v/>
      </c>
      <c r="O157" s="334" t="str">
        <f>IF(N157="","",COUNTIF($O$8:O156,"&gt;0")+1)</f>
        <v/>
      </c>
      <c r="P157" s="353">
        <f t="shared" si="44"/>
        <v>149</v>
      </c>
      <c r="Q157" s="334">
        <f t="shared" ca="1" si="42"/>
        <v>0</v>
      </c>
      <c r="R157" s="334">
        <f ca="1">IF(S157=0,0,INT(IF(Q157="",MAX(P:P)+COUNTIF(Q$9:$Q157,""),RANK(Q157,Q:Q)+COUNTIF($Q$9:Q157,Q157)/100)))</f>
        <v>0</v>
      </c>
      <c r="S157" s="352">
        <f ca="1">IF(ISERROR(OFFSET(#REF!,MATCH($P157,O:O,0)-1,0,1,1))=TRUE,0,OFFSET(#REF!,MATCH($P157,O:O,0)-1,0,1,1))</f>
        <v>0</v>
      </c>
      <c r="T157" s="354">
        <f t="shared" ca="1" si="45"/>
        <v>0</v>
      </c>
    </row>
    <row r="158" spans="7:20" x14ac:dyDescent="0.3">
      <c r="G158" s="350">
        <f t="shared" si="38"/>
        <v>0</v>
      </c>
      <c r="H158" s="331">
        <f t="shared" si="39"/>
        <v>0</v>
      </c>
      <c r="I158" s="331">
        <f t="shared" ca="1" si="40"/>
        <v>0</v>
      </c>
      <c r="J158" s="351">
        <f>IF(W158=0,0,INT(IF(I158="",MAX(H:H)+COUNTIF(I$9:$I158,""),RANK(I158,I:I)+COUNTIF($I$9:I158,I158)/100)))</f>
        <v>0</v>
      </c>
      <c r="K158" s="331">
        <f t="shared" si="41"/>
        <v>0</v>
      </c>
      <c r="L158" s="352">
        <f t="shared" si="43"/>
        <v>0</v>
      </c>
      <c r="M158" s="352">
        <f>IF(L158=0,0,P158-SUM($L$8:L158))</f>
        <v>0</v>
      </c>
      <c r="N158" s="334" t="str">
        <f>IF(IF(COUNTIF($N$8:N157,V158)&gt;0,"",V158)=$A$11,"",IF(V158=0,"",IF(COUNTIF($N$8:N157,V158)&gt;0,"",V158)))</f>
        <v/>
      </c>
      <c r="O158" s="334" t="str">
        <f>IF(N158="","",COUNTIF($O$8:O157,"&gt;0")+1)</f>
        <v/>
      </c>
      <c r="P158" s="353">
        <f t="shared" si="44"/>
        <v>150</v>
      </c>
      <c r="Q158" s="334">
        <f t="shared" ca="1" si="42"/>
        <v>0</v>
      </c>
      <c r="R158" s="334">
        <f ca="1">IF(S158=0,0,INT(IF(Q158="",MAX(P:P)+COUNTIF(Q$9:$Q158,""),RANK(Q158,Q:Q)+COUNTIF($Q$9:Q158,Q158)/100)))</f>
        <v>0</v>
      </c>
      <c r="S158" s="352">
        <f ca="1">IF(ISERROR(OFFSET(#REF!,MATCH($P158,O:O,0)-1,0,1,1))=TRUE,0,OFFSET(#REF!,MATCH($P158,O:O,0)-1,0,1,1))</f>
        <v>0</v>
      </c>
      <c r="T158" s="354">
        <f t="shared" ca="1" si="45"/>
        <v>0</v>
      </c>
    </row>
    <row r="159" spans="7:20" x14ac:dyDescent="0.3">
      <c r="G159" s="350">
        <f t="shared" si="38"/>
        <v>0</v>
      </c>
      <c r="H159" s="331">
        <f t="shared" si="39"/>
        <v>0</v>
      </c>
      <c r="I159" s="331">
        <f t="shared" ca="1" si="40"/>
        <v>0</v>
      </c>
      <c r="J159" s="351">
        <f>IF(W159=0,0,INT(IF(I159="",MAX(H:H)+COUNTIF(I$9:$I159,""),RANK(I159,I:I)+COUNTIF($I$9:I159,I159)/100)))</f>
        <v>0</v>
      </c>
      <c r="K159" s="331">
        <f t="shared" si="41"/>
        <v>0</v>
      </c>
      <c r="L159" s="352">
        <f t="shared" si="43"/>
        <v>0</v>
      </c>
      <c r="M159" s="352">
        <f>IF(L159=0,0,P159-SUM($L$8:L159))</f>
        <v>0</v>
      </c>
      <c r="N159" s="334" t="str">
        <f>IF(IF(COUNTIF($N$8:N158,V159)&gt;0,"",V159)=$A$11,"",IF(V159=0,"",IF(COUNTIF($N$8:N158,V159)&gt;0,"",V159)))</f>
        <v/>
      </c>
      <c r="O159" s="334" t="str">
        <f>IF(N159="","",COUNTIF($O$8:O158,"&gt;0")+1)</f>
        <v/>
      </c>
      <c r="P159" s="353">
        <f t="shared" si="44"/>
        <v>151</v>
      </c>
      <c r="Q159" s="334">
        <f t="shared" ca="1" si="42"/>
        <v>0</v>
      </c>
      <c r="R159" s="334">
        <f ca="1">IF(S159=0,0,INT(IF(Q159="",MAX(P:P)+COUNTIF(Q$9:$Q159,""),RANK(Q159,Q:Q)+COUNTIF($Q$9:Q159,Q159)/100)))</f>
        <v>0</v>
      </c>
      <c r="S159" s="352">
        <f ca="1">IF(ISERROR(OFFSET(#REF!,MATCH($P159,O:O,0)-1,0,1,1))=TRUE,0,OFFSET(#REF!,MATCH($P159,O:O,0)-1,0,1,1))</f>
        <v>0</v>
      </c>
      <c r="T159" s="354">
        <f t="shared" ca="1" si="45"/>
        <v>0</v>
      </c>
    </row>
    <row r="160" spans="7:20" x14ac:dyDescent="0.3">
      <c r="G160" s="350">
        <f t="shared" si="38"/>
        <v>0</v>
      </c>
      <c r="H160" s="331">
        <f t="shared" si="39"/>
        <v>0</v>
      </c>
      <c r="I160" s="331">
        <f t="shared" ca="1" si="40"/>
        <v>0</v>
      </c>
      <c r="J160" s="351">
        <f>IF(W160=0,0,INT(IF(I160="",MAX(H:H)+COUNTIF(I$9:$I160,""),RANK(I160,I:I)+COUNTIF($I$9:I160,I160)/100)))</f>
        <v>0</v>
      </c>
      <c r="K160" s="331">
        <f t="shared" si="41"/>
        <v>0</v>
      </c>
      <c r="L160" s="352">
        <f t="shared" si="43"/>
        <v>0</v>
      </c>
      <c r="M160" s="352">
        <f>IF(L160=0,0,P160-SUM($L$8:L160))</f>
        <v>0</v>
      </c>
      <c r="N160" s="334" t="str">
        <f>IF(IF(COUNTIF($N$8:N159,V160)&gt;0,"",V160)=$A$11,"",IF(V160=0,"",IF(COUNTIF($N$8:N159,V160)&gt;0,"",V160)))</f>
        <v/>
      </c>
      <c r="O160" s="334" t="str">
        <f>IF(N160="","",COUNTIF($O$8:O159,"&gt;0")+1)</f>
        <v/>
      </c>
      <c r="P160" s="353">
        <f t="shared" si="44"/>
        <v>152</v>
      </c>
      <c r="Q160" s="334">
        <f t="shared" ca="1" si="42"/>
        <v>0</v>
      </c>
      <c r="R160" s="334">
        <f ca="1">IF(S160=0,0,INT(IF(Q160="",MAX(P:P)+COUNTIF(Q$9:$Q160,""),RANK(Q160,Q:Q)+COUNTIF($Q$9:Q160,Q160)/100)))</f>
        <v>0</v>
      </c>
      <c r="S160" s="352">
        <f ca="1">IF(ISERROR(OFFSET(#REF!,MATCH($P160,O:O,0)-1,0,1,1))=TRUE,0,OFFSET(#REF!,MATCH($P160,O:O,0)-1,0,1,1))</f>
        <v>0</v>
      </c>
      <c r="T160" s="354">
        <f t="shared" ca="1" si="45"/>
        <v>0</v>
      </c>
    </row>
    <row r="161" spans="7:20" x14ac:dyDescent="0.3">
      <c r="G161" s="350">
        <f t="shared" si="38"/>
        <v>0</v>
      </c>
      <c r="H161" s="331">
        <f t="shared" si="39"/>
        <v>0</v>
      </c>
      <c r="I161" s="331">
        <f t="shared" ca="1" si="40"/>
        <v>0</v>
      </c>
      <c r="J161" s="351">
        <f>IF(W161=0,0,INT(IF(I161="",MAX(H:H)+COUNTIF(I$9:$I161,""),RANK(I161,I:I)+COUNTIF($I$9:I161,I161)/100)))</f>
        <v>0</v>
      </c>
      <c r="K161" s="331">
        <f t="shared" si="41"/>
        <v>0</v>
      </c>
      <c r="L161" s="352">
        <f t="shared" si="43"/>
        <v>0</v>
      </c>
      <c r="M161" s="352">
        <f>IF(L161=0,0,P161-SUM($L$8:L161))</f>
        <v>0</v>
      </c>
      <c r="N161" s="334" t="str">
        <f>IF(IF(COUNTIF($N$8:N160,V161)&gt;0,"",V161)=$A$11,"",IF(V161=0,"",IF(COUNTIF($N$8:N160,V161)&gt;0,"",V161)))</f>
        <v/>
      </c>
      <c r="O161" s="334" t="str">
        <f>IF(N161="","",COUNTIF($O$8:O160,"&gt;0")+1)</f>
        <v/>
      </c>
      <c r="P161" s="353">
        <f t="shared" si="44"/>
        <v>153</v>
      </c>
      <c r="Q161" s="334">
        <f t="shared" ca="1" si="42"/>
        <v>0</v>
      </c>
      <c r="R161" s="334">
        <f ca="1">IF(S161=0,0,INT(IF(Q161="",MAX(P:P)+COUNTIF(Q$9:$Q161,""),RANK(Q161,Q:Q)+COUNTIF($Q$9:Q161,Q161)/100)))</f>
        <v>0</v>
      </c>
      <c r="S161" s="352">
        <f ca="1">IF(ISERROR(OFFSET(#REF!,MATCH($P161,O:O,0)-1,0,1,1))=TRUE,0,OFFSET(#REF!,MATCH($P161,O:O,0)-1,0,1,1))</f>
        <v>0</v>
      </c>
      <c r="T161" s="354">
        <f t="shared" ca="1" si="45"/>
        <v>0</v>
      </c>
    </row>
    <row r="162" spans="7:20" x14ac:dyDescent="0.3">
      <c r="G162" s="350">
        <f t="shared" si="38"/>
        <v>0</v>
      </c>
      <c r="H162" s="331">
        <f t="shared" si="39"/>
        <v>0</v>
      </c>
      <c r="I162" s="331">
        <f t="shared" ca="1" si="40"/>
        <v>0</v>
      </c>
      <c r="J162" s="351">
        <f>IF(W162=0,0,INT(IF(I162="",MAX(H:H)+COUNTIF(I$9:$I162,""),RANK(I162,I:I)+COUNTIF($I$9:I162,I162)/100)))</f>
        <v>0</v>
      </c>
      <c r="K162" s="331">
        <f t="shared" si="41"/>
        <v>0</v>
      </c>
      <c r="L162" s="352">
        <f t="shared" si="43"/>
        <v>0</v>
      </c>
      <c r="M162" s="352">
        <f>IF(L162=0,0,P162-SUM($L$8:L162))</f>
        <v>0</v>
      </c>
      <c r="N162" s="334" t="str">
        <f>IF(IF(COUNTIF($N$8:N161,V162)&gt;0,"",V162)=$A$11,"",IF(V162=0,"",IF(COUNTIF($N$8:N161,V162)&gt;0,"",V162)))</f>
        <v/>
      </c>
      <c r="O162" s="334" t="str">
        <f>IF(N162="","",COUNTIF($O$8:O161,"&gt;0")+1)</f>
        <v/>
      </c>
      <c r="P162" s="353">
        <f t="shared" si="44"/>
        <v>154</v>
      </c>
      <c r="Q162" s="334">
        <f t="shared" ca="1" si="42"/>
        <v>0</v>
      </c>
      <c r="R162" s="334">
        <f ca="1">IF(S162=0,0,INT(IF(Q162="",MAX(P:P)+COUNTIF(Q$9:$Q162,""),RANK(Q162,Q:Q)+COUNTIF($Q$9:Q162,Q162)/100)))</f>
        <v>0</v>
      </c>
      <c r="S162" s="352">
        <f ca="1">IF(ISERROR(OFFSET(#REF!,MATCH($P162,O:O,0)-1,0,1,1))=TRUE,0,OFFSET(#REF!,MATCH($P162,O:O,0)-1,0,1,1))</f>
        <v>0</v>
      </c>
      <c r="T162" s="354">
        <f t="shared" ca="1" si="45"/>
        <v>0</v>
      </c>
    </row>
    <row r="163" spans="7:20" x14ac:dyDescent="0.3">
      <c r="G163" s="350">
        <f t="shared" si="38"/>
        <v>0</v>
      </c>
      <c r="H163" s="331">
        <f t="shared" si="39"/>
        <v>0</v>
      </c>
      <c r="I163" s="331">
        <f t="shared" ca="1" si="40"/>
        <v>0</v>
      </c>
      <c r="J163" s="351">
        <f>IF(W163=0,0,INT(IF(I163="",MAX(H:H)+COUNTIF(I$9:$I163,""),RANK(I163,I:I)+COUNTIF($I$9:I163,I163)/100)))</f>
        <v>0</v>
      </c>
      <c r="K163" s="331">
        <f t="shared" si="41"/>
        <v>0</v>
      </c>
      <c r="L163" s="352">
        <f t="shared" si="43"/>
        <v>0</v>
      </c>
      <c r="M163" s="352">
        <f>IF(L163=0,0,P163-SUM($L$8:L163))</f>
        <v>0</v>
      </c>
      <c r="N163" s="334" t="str">
        <f>IF(IF(COUNTIF($N$8:N162,V163)&gt;0,"",V163)=$A$11,"",IF(V163=0,"",IF(COUNTIF($N$8:N162,V163)&gt;0,"",V163)))</f>
        <v/>
      </c>
      <c r="O163" s="334" t="str">
        <f>IF(N163="","",COUNTIF($O$8:O162,"&gt;0")+1)</f>
        <v/>
      </c>
      <c r="P163" s="353">
        <f t="shared" si="44"/>
        <v>155</v>
      </c>
      <c r="Q163" s="334">
        <f t="shared" ca="1" si="42"/>
        <v>0</v>
      </c>
      <c r="R163" s="334">
        <f ca="1">IF(S163=0,0,INT(IF(Q163="",MAX(P:P)+COUNTIF(Q$9:$Q163,""),RANK(Q163,Q:Q)+COUNTIF($Q$9:Q163,Q163)/100)))</f>
        <v>0</v>
      </c>
      <c r="S163" s="352">
        <f ca="1">IF(ISERROR(OFFSET(#REF!,MATCH($P163,O:O,0)-1,0,1,1))=TRUE,0,OFFSET(#REF!,MATCH($P163,O:O,0)-1,0,1,1))</f>
        <v>0</v>
      </c>
      <c r="T163" s="354">
        <f t="shared" ca="1" si="45"/>
        <v>0</v>
      </c>
    </row>
    <row r="164" spans="7:20" x14ac:dyDescent="0.3">
      <c r="G164" s="350">
        <f t="shared" si="38"/>
        <v>0</v>
      </c>
      <c r="H164" s="331">
        <f t="shared" si="39"/>
        <v>0</v>
      </c>
      <c r="I164" s="331">
        <f t="shared" ca="1" si="40"/>
        <v>0</v>
      </c>
      <c r="J164" s="351">
        <f>IF(W164=0,0,INT(IF(I164="",MAX(H:H)+COUNTIF(I$9:$I164,""),RANK(I164,I:I)+COUNTIF($I$9:I164,I164)/100)))</f>
        <v>0</v>
      </c>
      <c r="K164" s="331">
        <f t="shared" si="41"/>
        <v>0</v>
      </c>
      <c r="L164" s="352">
        <f t="shared" si="43"/>
        <v>0</v>
      </c>
      <c r="M164" s="352">
        <f>IF(L164=0,0,P164-SUM($L$8:L164))</f>
        <v>0</v>
      </c>
      <c r="N164" s="334" t="str">
        <f>IF(IF(COUNTIF($N$8:N163,V164)&gt;0,"",V164)=$A$11,"",IF(V164=0,"",IF(COUNTIF($N$8:N163,V164)&gt;0,"",V164)))</f>
        <v/>
      </c>
      <c r="O164" s="334" t="str">
        <f>IF(N164="","",COUNTIF($O$8:O163,"&gt;0")+1)</f>
        <v/>
      </c>
      <c r="P164" s="353">
        <f t="shared" si="44"/>
        <v>156</v>
      </c>
      <c r="Q164" s="334">
        <f t="shared" ca="1" si="42"/>
        <v>0</v>
      </c>
      <c r="R164" s="334">
        <f ca="1">IF(S164=0,0,INT(IF(Q164="",MAX(P:P)+COUNTIF(Q$9:$Q164,""),RANK(Q164,Q:Q)+COUNTIF($Q$9:Q164,Q164)/100)))</f>
        <v>0</v>
      </c>
      <c r="S164" s="352">
        <f ca="1">IF(ISERROR(OFFSET(#REF!,MATCH($P164,O:O,0)-1,0,1,1))=TRUE,0,OFFSET(#REF!,MATCH($P164,O:O,0)-1,0,1,1))</f>
        <v>0</v>
      </c>
      <c r="T164" s="354">
        <f t="shared" ca="1" si="45"/>
        <v>0</v>
      </c>
    </row>
    <row r="165" spans="7:20" x14ac:dyDescent="0.3">
      <c r="G165" s="350">
        <f t="shared" si="38"/>
        <v>0</v>
      </c>
      <c r="H165" s="331">
        <f t="shared" si="39"/>
        <v>0</v>
      </c>
      <c r="I165" s="331">
        <f t="shared" ca="1" si="40"/>
        <v>0</v>
      </c>
      <c r="J165" s="351">
        <f>IF(W165=0,0,INT(IF(I165="",MAX(H:H)+COUNTIF(I$9:$I165,""),RANK(I165,I:I)+COUNTIF($I$9:I165,I165)/100)))</f>
        <v>0</v>
      </c>
      <c r="K165" s="331">
        <f t="shared" si="41"/>
        <v>0</v>
      </c>
      <c r="L165" s="352">
        <f t="shared" si="43"/>
        <v>0</v>
      </c>
      <c r="M165" s="352">
        <f>IF(L165=0,0,P165-SUM($L$8:L165))</f>
        <v>0</v>
      </c>
      <c r="N165" s="334" t="str">
        <f>IF(IF(COUNTIF($N$8:N164,V165)&gt;0,"",V165)=$A$11,"",IF(V165=0,"",IF(COUNTIF($N$8:N164,V165)&gt;0,"",V165)))</f>
        <v/>
      </c>
      <c r="O165" s="334" t="str">
        <f>IF(N165="","",COUNTIF($O$8:O164,"&gt;0")+1)</f>
        <v/>
      </c>
      <c r="P165" s="353">
        <f t="shared" si="44"/>
        <v>157</v>
      </c>
      <c r="Q165" s="334">
        <f t="shared" ca="1" si="42"/>
        <v>0</v>
      </c>
      <c r="R165" s="334">
        <f ca="1">IF(S165=0,0,INT(IF(Q165="",MAX(P:P)+COUNTIF(Q$9:$Q165,""),RANK(Q165,Q:Q)+COUNTIF($Q$9:Q165,Q165)/100)))</f>
        <v>0</v>
      </c>
      <c r="S165" s="352">
        <f ca="1">IF(ISERROR(OFFSET(#REF!,MATCH($P165,O:O,0)-1,0,1,1))=TRUE,0,OFFSET(#REF!,MATCH($P165,O:O,0)-1,0,1,1))</f>
        <v>0</v>
      </c>
      <c r="T165" s="354">
        <f t="shared" ca="1" si="45"/>
        <v>0</v>
      </c>
    </row>
    <row r="166" spans="7:20" x14ac:dyDescent="0.3">
      <c r="G166" s="350">
        <f t="shared" si="38"/>
        <v>0</v>
      </c>
      <c r="H166" s="331">
        <f t="shared" si="39"/>
        <v>0</v>
      </c>
      <c r="I166" s="331">
        <f t="shared" ca="1" si="40"/>
        <v>0</v>
      </c>
      <c r="J166" s="351">
        <f>IF(W166=0,0,INT(IF(I166="",MAX(H:H)+COUNTIF(I$9:$I166,""),RANK(I166,I:I)+COUNTIF($I$9:I166,I166)/100)))</f>
        <v>0</v>
      </c>
      <c r="K166" s="331">
        <f t="shared" si="41"/>
        <v>0</v>
      </c>
      <c r="L166" s="352">
        <f t="shared" si="43"/>
        <v>0</v>
      </c>
      <c r="M166" s="352">
        <f>IF(L166=0,0,P166-SUM($L$8:L166))</f>
        <v>0</v>
      </c>
      <c r="N166" s="334" t="str">
        <f>IF(IF(COUNTIF($N$8:N165,V166)&gt;0,"",V166)=$A$11,"",IF(V166=0,"",IF(COUNTIF($N$8:N165,V166)&gt;0,"",V166)))</f>
        <v/>
      </c>
      <c r="O166" s="334" t="str">
        <f>IF(N166="","",COUNTIF($O$8:O165,"&gt;0")+1)</f>
        <v/>
      </c>
      <c r="P166" s="353">
        <f t="shared" si="44"/>
        <v>158</v>
      </c>
      <c r="Q166" s="334">
        <f t="shared" ca="1" si="42"/>
        <v>0</v>
      </c>
      <c r="R166" s="334">
        <f ca="1">IF(S166=0,0,INT(IF(Q166="",MAX(P:P)+COUNTIF(Q$9:$Q166,""),RANK(Q166,Q:Q)+COUNTIF($Q$9:Q166,Q166)/100)))</f>
        <v>0</v>
      </c>
      <c r="S166" s="352">
        <f ca="1">IF(ISERROR(OFFSET(#REF!,MATCH($P166,O:O,0)-1,0,1,1))=TRUE,0,OFFSET(#REF!,MATCH($P166,O:O,0)-1,0,1,1))</f>
        <v>0</v>
      </c>
      <c r="T166" s="354">
        <f t="shared" ca="1" si="45"/>
        <v>0</v>
      </c>
    </row>
    <row r="167" spans="7:20" x14ac:dyDescent="0.3">
      <c r="G167" s="350">
        <f t="shared" si="38"/>
        <v>0</v>
      </c>
      <c r="H167" s="331">
        <f t="shared" si="39"/>
        <v>0</v>
      </c>
      <c r="I167" s="331">
        <f t="shared" ca="1" si="40"/>
        <v>0</v>
      </c>
      <c r="J167" s="351">
        <f>IF(W167=0,0,INT(IF(I167="",MAX(H:H)+COUNTIF(I$9:$I167,""),RANK(I167,I:I)+COUNTIF($I$9:I167,I167)/100)))</f>
        <v>0</v>
      </c>
      <c r="K167" s="331">
        <f t="shared" si="41"/>
        <v>0</v>
      </c>
      <c r="L167" s="352">
        <f t="shared" si="43"/>
        <v>0</v>
      </c>
      <c r="M167" s="352">
        <f>IF(L167=0,0,P167-SUM($L$8:L167))</f>
        <v>0</v>
      </c>
      <c r="N167" s="334" t="str">
        <f>IF(IF(COUNTIF($N$8:N166,V167)&gt;0,"",V167)=$A$11,"",IF(V167=0,"",IF(COUNTIF($N$8:N166,V167)&gt;0,"",V167)))</f>
        <v/>
      </c>
      <c r="O167" s="334" t="str">
        <f>IF(N167="","",COUNTIF($O$8:O166,"&gt;0")+1)</f>
        <v/>
      </c>
      <c r="P167" s="353">
        <f t="shared" si="44"/>
        <v>159</v>
      </c>
      <c r="Q167" s="334">
        <f t="shared" ca="1" si="42"/>
        <v>0</v>
      </c>
      <c r="R167" s="334">
        <f ca="1">IF(S167=0,0,INT(IF(Q167="",MAX(P:P)+COUNTIF(Q$9:$Q167,""),RANK(Q167,Q:Q)+COUNTIF($Q$9:Q167,Q167)/100)))</f>
        <v>0</v>
      </c>
      <c r="S167" s="352">
        <f ca="1">IF(ISERROR(OFFSET(#REF!,MATCH($P167,O:O,0)-1,0,1,1))=TRUE,0,OFFSET(#REF!,MATCH($P167,O:O,0)-1,0,1,1))</f>
        <v>0</v>
      </c>
      <c r="T167" s="354">
        <f t="shared" ca="1" si="45"/>
        <v>0</v>
      </c>
    </row>
    <row r="168" spans="7:20" x14ac:dyDescent="0.3">
      <c r="G168" s="350">
        <f t="shared" si="38"/>
        <v>0</v>
      </c>
      <c r="H168" s="331">
        <f t="shared" si="39"/>
        <v>0</v>
      </c>
      <c r="I168" s="331">
        <f t="shared" ca="1" si="40"/>
        <v>0</v>
      </c>
      <c r="J168" s="351">
        <f>IF(W168=0,0,INT(IF(I168="",MAX(H:H)+COUNTIF(I$9:$I168,""),RANK(I168,I:I)+COUNTIF($I$9:I168,I168)/100)))</f>
        <v>0</v>
      </c>
      <c r="K168" s="331">
        <f t="shared" si="41"/>
        <v>0</v>
      </c>
      <c r="L168" s="352">
        <f t="shared" si="43"/>
        <v>0</v>
      </c>
      <c r="M168" s="352">
        <f>IF(L168=0,0,P168-SUM($L$8:L168))</f>
        <v>0</v>
      </c>
      <c r="N168" s="334" t="str">
        <f>IF(IF(COUNTIF($N$8:N167,V168)&gt;0,"",V168)=$A$11,"",IF(V168=0,"",IF(COUNTIF($N$8:N167,V168)&gt;0,"",V168)))</f>
        <v/>
      </c>
      <c r="O168" s="334" t="str">
        <f>IF(N168="","",COUNTIF($O$8:O167,"&gt;0")+1)</f>
        <v/>
      </c>
      <c r="P168" s="353">
        <f t="shared" si="44"/>
        <v>160</v>
      </c>
      <c r="Q168" s="334">
        <f t="shared" ca="1" si="42"/>
        <v>0</v>
      </c>
      <c r="R168" s="334">
        <f ca="1">IF(S168=0,0,INT(IF(Q168="",MAX(P:P)+COUNTIF(Q$9:$Q168,""),RANK(Q168,Q:Q)+COUNTIF($Q$9:Q168,Q168)/100)))</f>
        <v>0</v>
      </c>
      <c r="S168" s="352">
        <f ca="1">IF(ISERROR(OFFSET(#REF!,MATCH($P168,O:O,0)-1,0,1,1))=TRUE,0,OFFSET(#REF!,MATCH($P168,O:O,0)-1,0,1,1))</f>
        <v>0</v>
      </c>
      <c r="T168" s="354">
        <f t="shared" ca="1" si="45"/>
        <v>0</v>
      </c>
    </row>
    <row r="169" spans="7:20" x14ac:dyDescent="0.3">
      <c r="G169" s="350">
        <f t="shared" ref="G169:G200" si="46">IF(W169=0,0,IF(COLUMNS(W$9:AB$9)-COUNTA(W169:AB169)=0,1,0))</f>
        <v>0</v>
      </c>
      <c r="H169" s="331">
        <f t="shared" si="39"/>
        <v>0</v>
      </c>
      <c r="I169" s="331">
        <f t="shared" ref="I169:I200" ca="1" si="47">COUNTIF(W:W,"&gt;="&amp;W169)</f>
        <v>0</v>
      </c>
      <c r="J169" s="351">
        <f>IF(W169=0,0,INT(IF(I169="",MAX(H:H)+COUNTIF(I$9:$I169,""),RANK(I169,I:I)+COUNTIF($I$9:I169,I169)/100)))</f>
        <v>0</v>
      </c>
      <c r="K169" s="331">
        <f t="shared" ref="K169:K200" si="48">IF(W169=0,0,VLOOKUP(H169,J:W,COLUMNS($J$7:$W$7),FALSE))</f>
        <v>0</v>
      </c>
      <c r="L169" s="352">
        <f t="shared" si="43"/>
        <v>0</v>
      </c>
      <c r="M169" s="352">
        <f>IF(L169=0,0,P169-SUM($L$8:L169))</f>
        <v>0</v>
      </c>
      <c r="N169" s="334" t="str">
        <f>IF(IF(COUNTIF($N$8:N168,V169)&gt;0,"",V169)=$A$11,"",IF(V169=0,"",IF(COUNTIF($N$8:N168,V169)&gt;0,"",V169)))</f>
        <v/>
      </c>
      <c r="O169" s="334" t="str">
        <f>IF(N169="","",COUNTIF($O$8:O168,"&gt;0")+1)</f>
        <v/>
      </c>
      <c r="P169" s="353">
        <f t="shared" si="44"/>
        <v>161</v>
      </c>
      <c r="Q169" s="334">
        <f t="shared" ref="Q169:Q200" ca="1" si="49">IF(S169=0,0,COUNTIF(S:S,"&gt;="&amp;S169))</f>
        <v>0</v>
      </c>
      <c r="R169" s="334">
        <f ca="1">IF(S169=0,0,INT(IF(Q169="",MAX(P:P)+COUNTIF(Q$9:$Q169,""),RANK(Q169,Q:Q)+COUNTIF($Q$9:Q169,Q169)/100)))</f>
        <v>0</v>
      </c>
      <c r="S169" s="352">
        <f ca="1">IF(ISERROR(OFFSET(#REF!,MATCH($P169,O:O,0)-1,0,1,1))=TRUE,0,OFFSET(#REF!,MATCH($P169,O:O,0)-1,0,1,1))</f>
        <v>0</v>
      </c>
      <c r="T169" s="354">
        <f t="shared" ca="1" si="45"/>
        <v>0</v>
      </c>
    </row>
    <row r="170" spans="7:20" x14ac:dyDescent="0.3">
      <c r="G170" s="350">
        <f t="shared" si="46"/>
        <v>0</v>
      </c>
      <c r="H170" s="331">
        <f t="shared" si="39"/>
        <v>0</v>
      </c>
      <c r="I170" s="331">
        <f t="shared" ca="1" si="47"/>
        <v>0</v>
      </c>
      <c r="J170" s="351">
        <f>IF(W170=0,0,INT(IF(I170="",MAX(H:H)+COUNTIF(I$9:$I170,""),RANK(I170,I:I)+COUNTIF($I$9:I170,I170)/100)))</f>
        <v>0</v>
      </c>
      <c r="K170" s="331">
        <f t="shared" si="48"/>
        <v>0</v>
      </c>
      <c r="L170" s="352">
        <f t="shared" si="43"/>
        <v>0</v>
      </c>
      <c r="M170" s="352">
        <f>IF(L170=0,0,P170-SUM($L$8:L170))</f>
        <v>0</v>
      </c>
      <c r="N170" s="334" t="str">
        <f>IF(IF(COUNTIF($N$8:N169,V170)&gt;0,"",V170)=$A$11,"",IF(V170=0,"",IF(COUNTIF($N$8:N169,V170)&gt;0,"",V170)))</f>
        <v/>
      </c>
      <c r="O170" s="334" t="str">
        <f>IF(N170="","",COUNTIF($O$8:O169,"&gt;0")+1)</f>
        <v/>
      </c>
      <c r="P170" s="353">
        <f t="shared" si="44"/>
        <v>162</v>
      </c>
      <c r="Q170" s="334">
        <f t="shared" ca="1" si="49"/>
        <v>0</v>
      </c>
      <c r="R170" s="334">
        <f ca="1">IF(S170=0,0,INT(IF(Q170="",MAX(P:P)+COUNTIF(Q$9:$Q170,""),RANK(Q170,Q:Q)+COUNTIF($Q$9:Q170,Q170)/100)))</f>
        <v>0</v>
      </c>
      <c r="S170" s="352">
        <f ca="1">IF(ISERROR(OFFSET(#REF!,MATCH($P170,O:O,0)-1,0,1,1))=TRUE,0,OFFSET(#REF!,MATCH($P170,O:O,0)-1,0,1,1))</f>
        <v>0</v>
      </c>
      <c r="T170" s="354">
        <f t="shared" ca="1" si="45"/>
        <v>0</v>
      </c>
    </row>
    <row r="171" spans="7:20" x14ac:dyDescent="0.3">
      <c r="G171" s="350">
        <f t="shared" si="46"/>
        <v>0</v>
      </c>
      <c r="H171" s="331">
        <f t="shared" si="39"/>
        <v>0</v>
      </c>
      <c r="I171" s="331">
        <f t="shared" ca="1" si="47"/>
        <v>0</v>
      </c>
      <c r="J171" s="351">
        <f>IF(W171=0,0,INT(IF(I171="",MAX(H:H)+COUNTIF(I$9:$I171,""),RANK(I171,I:I)+COUNTIF($I$9:I171,I171)/100)))</f>
        <v>0</v>
      </c>
      <c r="K171" s="331">
        <f t="shared" si="48"/>
        <v>0</v>
      </c>
      <c r="L171" s="352">
        <f t="shared" si="43"/>
        <v>0</v>
      </c>
      <c r="M171" s="352">
        <f>IF(L171=0,0,P171-SUM($L$8:L171))</f>
        <v>0</v>
      </c>
      <c r="N171" s="334" t="str">
        <f>IF(IF(COUNTIF($N$8:N170,V171)&gt;0,"",V171)=$A$11,"",IF(V171=0,"",IF(COUNTIF($N$8:N170,V171)&gt;0,"",V171)))</f>
        <v/>
      </c>
      <c r="O171" s="334" t="str">
        <f>IF(N171="","",COUNTIF($O$8:O170,"&gt;0")+1)</f>
        <v/>
      </c>
      <c r="P171" s="353">
        <f t="shared" si="44"/>
        <v>163</v>
      </c>
      <c r="Q171" s="334">
        <f t="shared" ca="1" si="49"/>
        <v>0</v>
      </c>
      <c r="R171" s="334">
        <f ca="1">IF(S171=0,0,INT(IF(Q171="",MAX(P:P)+COUNTIF(Q$9:$Q171,""),RANK(Q171,Q:Q)+COUNTIF($Q$9:Q171,Q171)/100)))</f>
        <v>0</v>
      </c>
      <c r="S171" s="352">
        <f ca="1">IF(ISERROR(OFFSET(#REF!,MATCH($P171,O:O,0)-1,0,1,1))=TRUE,0,OFFSET(#REF!,MATCH($P171,O:O,0)-1,0,1,1))</f>
        <v>0</v>
      </c>
      <c r="T171" s="354">
        <f t="shared" ca="1" si="45"/>
        <v>0</v>
      </c>
    </row>
    <row r="172" spans="7:20" x14ac:dyDescent="0.3">
      <c r="G172" s="350">
        <f t="shared" si="46"/>
        <v>0</v>
      </c>
      <c r="H172" s="331">
        <f t="shared" si="39"/>
        <v>0</v>
      </c>
      <c r="I172" s="331">
        <f t="shared" ca="1" si="47"/>
        <v>0</v>
      </c>
      <c r="J172" s="351">
        <f>IF(W172=0,0,INT(IF(I172="",MAX(H:H)+COUNTIF(I$9:$I172,""),RANK(I172,I:I)+COUNTIF($I$9:I172,I172)/100)))</f>
        <v>0</v>
      </c>
      <c r="K172" s="331">
        <f t="shared" si="48"/>
        <v>0</v>
      </c>
      <c r="L172" s="352">
        <f t="shared" si="43"/>
        <v>0</v>
      </c>
      <c r="M172" s="352">
        <f>IF(L172=0,0,P172-SUM($L$8:L172))</f>
        <v>0</v>
      </c>
      <c r="N172" s="334" t="str">
        <f>IF(IF(COUNTIF($N$8:N171,V172)&gt;0,"",V172)=$A$11,"",IF(V172=0,"",IF(COUNTIF($N$8:N171,V172)&gt;0,"",V172)))</f>
        <v/>
      </c>
      <c r="O172" s="334" t="str">
        <f>IF(N172="","",COUNTIF($O$8:O171,"&gt;0")+1)</f>
        <v/>
      </c>
      <c r="P172" s="353">
        <f t="shared" si="44"/>
        <v>164</v>
      </c>
      <c r="Q172" s="334">
        <f t="shared" ca="1" si="49"/>
        <v>0</v>
      </c>
      <c r="R172" s="334">
        <f ca="1">IF(S172=0,0,INT(IF(Q172="",MAX(P:P)+COUNTIF(Q$9:$Q172,""),RANK(Q172,Q:Q)+COUNTIF($Q$9:Q172,Q172)/100)))</f>
        <v>0</v>
      </c>
      <c r="S172" s="352">
        <f ca="1">IF(ISERROR(OFFSET(#REF!,MATCH($P172,O:O,0)-1,0,1,1))=TRUE,0,OFFSET(#REF!,MATCH($P172,O:O,0)-1,0,1,1))</f>
        <v>0</v>
      </c>
      <c r="T172" s="354">
        <f t="shared" ca="1" si="45"/>
        <v>0</v>
      </c>
    </row>
    <row r="173" spans="7:20" x14ac:dyDescent="0.3">
      <c r="G173" s="350">
        <f t="shared" si="46"/>
        <v>0</v>
      </c>
      <c r="H173" s="331">
        <f t="shared" si="39"/>
        <v>0</v>
      </c>
      <c r="I173" s="331">
        <f t="shared" ca="1" si="47"/>
        <v>0</v>
      </c>
      <c r="J173" s="351">
        <f>IF(W173=0,0,INT(IF(I173="",MAX(H:H)+COUNTIF(I$9:$I173,""),RANK(I173,I:I)+COUNTIF($I$9:I173,I173)/100)))</f>
        <v>0</v>
      </c>
      <c r="K173" s="331">
        <f t="shared" si="48"/>
        <v>0</v>
      </c>
      <c r="L173" s="352">
        <f t="shared" si="43"/>
        <v>0</v>
      </c>
      <c r="M173" s="352">
        <f>IF(L173=0,0,P173-SUM($L$8:L173))</f>
        <v>0</v>
      </c>
      <c r="N173" s="334" t="str">
        <f>IF(IF(COUNTIF($N$8:N172,V173)&gt;0,"",V173)=$A$11,"",IF(V173=0,"",IF(COUNTIF($N$8:N172,V173)&gt;0,"",V173)))</f>
        <v/>
      </c>
      <c r="O173" s="334" t="str">
        <f>IF(N173="","",COUNTIF($O$8:O172,"&gt;0")+1)</f>
        <v/>
      </c>
      <c r="P173" s="353">
        <f t="shared" si="44"/>
        <v>165</v>
      </c>
      <c r="Q173" s="334">
        <f t="shared" ca="1" si="49"/>
        <v>0</v>
      </c>
      <c r="R173" s="334">
        <f ca="1">IF(S173=0,0,INT(IF(Q173="",MAX(P:P)+COUNTIF(Q$9:$Q173,""),RANK(Q173,Q:Q)+COUNTIF($Q$9:Q173,Q173)/100)))</f>
        <v>0</v>
      </c>
      <c r="S173" s="352">
        <f ca="1">IF(ISERROR(OFFSET(#REF!,MATCH($P173,O:O,0)-1,0,1,1))=TRUE,0,OFFSET(#REF!,MATCH($P173,O:O,0)-1,0,1,1))</f>
        <v>0</v>
      </c>
      <c r="T173" s="354">
        <f t="shared" ca="1" si="45"/>
        <v>0</v>
      </c>
    </row>
    <row r="174" spans="7:20" x14ac:dyDescent="0.3">
      <c r="G174" s="350">
        <f t="shared" si="46"/>
        <v>0</v>
      </c>
      <c r="H174" s="331">
        <f t="shared" si="39"/>
        <v>0</v>
      </c>
      <c r="I174" s="331">
        <f t="shared" ca="1" si="47"/>
        <v>0</v>
      </c>
      <c r="J174" s="351">
        <f>IF(W174=0,0,INT(IF(I174="",MAX(H:H)+COUNTIF(I$9:$I174,""),RANK(I174,I:I)+COUNTIF($I$9:I174,I174)/100)))</f>
        <v>0</v>
      </c>
      <c r="K174" s="331">
        <f t="shared" si="48"/>
        <v>0</v>
      </c>
      <c r="L174" s="352">
        <f t="shared" si="43"/>
        <v>0</v>
      </c>
      <c r="M174" s="352">
        <f>IF(L174=0,0,P174-SUM($L$8:L174))</f>
        <v>0</v>
      </c>
      <c r="N174" s="334" t="str">
        <f>IF(IF(COUNTIF($N$8:N173,V174)&gt;0,"",V174)=$A$11,"",IF(V174=0,"",IF(COUNTIF($N$8:N173,V174)&gt;0,"",V174)))</f>
        <v/>
      </c>
      <c r="O174" s="334" t="str">
        <f>IF(N174="","",COUNTIF($O$8:O173,"&gt;0")+1)</f>
        <v/>
      </c>
      <c r="P174" s="353">
        <f t="shared" si="44"/>
        <v>166</v>
      </c>
      <c r="Q174" s="334">
        <f t="shared" ca="1" si="49"/>
        <v>0</v>
      </c>
      <c r="R174" s="334">
        <f ca="1">IF(S174=0,0,INT(IF(Q174="",MAX(P:P)+COUNTIF(Q$9:$Q174,""),RANK(Q174,Q:Q)+COUNTIF($Q$9:Q174,Q174)/100)))</f>
        <v>0</v>
      </c>
      <c r="S174" s="352">
        <f ca="1">IF(ISERROR(OFFSET(#REF!,MATCH($P174,O:O,0)-1,0,1,1))=TRUE,0,OFFSET(#REF!,MATCH($P174,O:O,0)-1,0,1,1))</f>
        <v>0</v>
      </c>
      <c r="T174" s="354">
        <f t="shared" ca="1" si="45"/>
        <v>0</v>
      </c>
    </row>
    <row r="175" spans="7:20" x14ac:dyDescent="0.3">
      <c r="G175" s="350">
        <f t="shared" si="46"/>
        <v>0</v>
      </c>
      <c r="H175" s="331">
        <f t="shared" si="39"/>
        <v>0</v>
      </c>
      <c r="I175" s="331">
        <f t="shared" ca="1" si="47"/>
        <v>0</v>
      </c>
      <c r="J175" s="351">
        <f>IF(W175=0,0,INT(IF(I175="",MAX(H:H)+COUNTIF(I$9:$I175,""),RANK(I175,I:I)+COUNTIF($I$9:I175,I175)/100)))</f>
        <v>0</v>
      </c>
      <c r="K175" s="331">
        <f t="shared" si="48"/>
        <v>0</v>
      </c>
      <c r="L175" s="352">
        <f t="shared" si="43"/>
        <v>0</v>
      </c>
      <c r="M175" s="352">
        <f>IF(L175=0,0,P175-SUM($L$8:L175))</f>
        <v>0</v>
      </c>
      <c r="N175" s="334" t="str">
        <f>IF(IF(COUNTIF($N$8:N174,V175)&gt;0,"",V175)=$A$11,"",IF(V175=0,"",IF(COUNTIF($N$8:N174,V175)&gt;0,"",V175)))</f>
        <v/>
      </c>
      <c r="O175" s="334" t="str">
        <f>IF(N175="","",COUNTIF($O$8:O174,"&gt;0")+1)</f>
        <v/>
      </c>
      <c r="P175" s="353">
        <f t="shared" si="44"/>
        <v>167</v>
      </c>
      <c r="Q175" s="334">
        <f t="shared" ca="1" si="49"/>
        <v>0</v>
      </c>
      <c r="R175" s="334">
        <f ca="1">IF(S175=0,0,INT(IF(Q175="",MAX(P:P)+COUNTIF(Q$9:$Q175,""),RANK(Q175,Q:Q)+COUNTIF($Q$9:Q175,Q175)/100)))</f>
        <v>0</v>
      </c>
      <c r="S175" s="352">
        <f ca="1">IF(ISERROR(OFFSET(#REF!,MATCH($P175,O:O,0)-1,0,1,1))=TRUE,0,OFFSET(#REF!,MATCH($P175,O:O,0)-1,0,1,1))</f>
        <v>0</v>
      </c>
      <c r="T175" s="354">
        <f t="shared" ca="1" si="45"/>
        <v>0</v>
      </c>
    </row>
    <row r="176" spans="7:20" x14ac:dyDescent="0.3">
      <c r="G176" s="350">
        <f t="shared" si="46"/>
        <v>0</v>
      </c>
      <c r="H176" s="331">
        <f t="shared" si="39"/>
        <v>0</v>
      </c>
      <c r="I176" s="331">
        <f t="shared" ca="1" si="47"/>
        <v>0</v>
      </c>
      <c r="J176" s="351">
        <f>IF(W176=0,0,INT(IF(I176="",MAX(H:H)+COUNTIF(I$9:$I176,""),RANK(I176,I:I)+COUNTIF($I$9:I176,I176)/100)))</f>
        <v>0</v>
      </c>
      <c r="K176" s="331">
        <f t="shared" si="48"/>
        <v>0</v>
      </c>
      <c r="L176" s="352">
        <f t="shared" si="43"/>
        <v>0</v>
      </c>
      <c r="M176" s="352">
        <f>IF(L176=0,0,P176-SUM($L$8:L176))</f>
        <v>0</v>
      </c>
      <c r="N176" s="334" t="str">
        <f>IF(IF(COUNTIF($N$8:N175,V176)&gt;0,"",V176)=$A$11,"",IF(V176=0,"",IF(COUNTIF($N$8:N175,V176)&gt;0,"",V176)))</f>
        <v/>
      </c>
      <c r="O176" s="334" t="str">
        <f>IF(N176="","",COUNTIF($O$8:O175,"&gt;0")+1)</f>
        <v/>
      </c>
      <c r="P176" s="353">
        <f t="shared" si="44"/>
        <v>168</v>
      </c>
      <c r="Q176" s="334">
        <f t="shared" ca="1" si="49"/>
        <v>0</v>
      </c>
      <c r="R176" s="334">
        <f ca="1">IF(S176=0,0,INT(IF(Q176="",MAX(P:P)+COUNTIF(Q$9:$Q176,""),RANK(Q176,Q:Q)+COUNTIF($Q$9:Q176,Q176)/100)))</f>
        <v>0</v>
      </c>
      <c r="S176" s="352">
        <f ca="1">IF(ISERROR(OFFSET(#REF!,MATCH($P176,O:O,0)-1,0,1,1))=TRUE,0,OFFSET(#REF!,MATCH($P176,O:O,0)-1,0,1,1))</f>
        <v>0</v>
      </c>
      <c r="T176" s="354">
        <f t="shared" ca="1" si="45"/>
        <v>0</v>
      </c>
    </row>
    <row r="177" spans="7:20" x14ac:dyDescent="0.3">
      <c r="G177" s="350">
        <f t="shared" si="46"/>
        <v>0</v>
      </c>
      <c r="H177" s="331">
        <f t="shared" si="39"/>
        <v>0</v>
      </c>
      <c r="I177" s="331">
        <f t="shared" ca="1" si="47"/>
        <v>0</v>
      </c>
      <c r="J177" s="351">
        <f>IF(W177=0,0,INT(IF(I177="",MAX(H:H)+COUNTIF(I$9:$I177,""),RANK(I177,I:I)+COUNTIF($I$9:I177,I177)/100)))</f>
        <v>0</v>
      </c>
      <c r="K177" s="331">
        <f t="shared" si="48"/>
        <v>0</v>
      </c>
      <c r="L177" s="352">
        <f t="shared" si="43"/>
        <v>0</v>
      </c>
      <c r="M177" s="352">
        <f>IF(L177=0,0,P177-SUM($L$8:L177))</f>
        <v>0</v>
      </c>
      <c r="N177" s="334" t="str">
        <f>IF(IF(COUNTIF($N$8:N176,V177)&gt;0,"",V177)=$A$11,"",IF(V177=0,"",IF(COUNTIF($N$8:N176,V177)&gt;0,"",V177)))</f>
        <v/>
      </c>
      <c r="O177" s="334" t="str">
        <f>IF(N177="","",COUNTIF($O$8:O176,"&gt;0")+1)</f>
        <v/>
      </c>
      <c r="P177" s="353">
        <f t="shared" si="44"/>
        <v>169</v>
      </c>
      <c r="Q177" s="334">
        <f t="shared" ca="1" si="49"/>
        <v>0</v>
      </c>
      <c r="R177" s="334">
        <f ca="1">IF(S177=0,0,INT(IF(Q177="",MAX(P:P)+COUNTIF(Q$9:$Q177,""),RANK(Q177,Q:Q)+COUNTIF($Q$9:Q177,Q177)/100)))</f>
        <v>0</v>
      </c>
      <c r="S177" s="352">
        <f ca="1">IF(ISERROR(OFFSET(#REF!,MATCH($P177,O:O,0)-1,0,1,1))=TRUE,0,OFFSET(#REF!,MATCH($P177,O:O,0)-1,0,1,1))</f>
        <v>0</v>
      </c>
      <c r="T177" s="354">
        <f t="shared" ca="1" si="45"/>
        <v>0</v>
      </c>
    </row>
    <row r="178" spans="7:20" x14ac:dyDescent="0.3">
      <c r="G178" s="350">
        <f t="shared" si="46"/>
        <v>0</v>
      </c>
      <c r="H178" s="331">
        <f t="shared" si="39"/>
        <v>0</v>
      </c>
      <c r="I178" s="331">
        <f t="shared" ca="1" si="47"/>
        <v>0</v>
      </c>
      <c r="J178" s="351">
        <f>IF(W178=0,0,INT(IF(I178="",MAX(H:H)+COUNTIF(I$9:$I178,""),RANK(I178,I:I)+COUNTIF($I$9:I178,I178)/100)))</f>
        <v>0</v>
      </c>
      <c r="K178" s="331">
        <f t="shared" si="48"/>
        <v>0</v>
      </c>
      <c r="L178" s="352">
        <f t="shared" si="43"/>
        <v>0</v>
      </c>
      <c r="M178" s="352">
        <f>IF(L178=0,0,P178-SUM($L$8:L178))</f>
        <v>0</v>
      </c>
      <c r="N178" s="334" t="str">
        <f>IF(IF(COUNTIF($N$8:N177,V178)&gt;0,"",V178)=$A$11,"",IF(V178=0,"",IF(COUNTIF($N$8:N177,V178)&gt;0,"",V178)))</f>
        <v/>
      </c>
      <c r="O178" s="334" t="str">
        <f>IF(N178="","",COUNTIF($O$8:O177,"&gt;0")+1)</f>
        <v/>
      </c>
      <c r="P178" s="353">
        <f t="shared" si="44"/>
        <v>170</v>
      </c>
      <c r="Q178" s="334">
        <f t="shared" ca="1" si="49"/>
        <v>0</v>
      </c>
      <c r="R178" s="334">
        <f ca="1">IF(S178=0,0,INT(IF(Q178="",MAX(P:P)+COUNTIF(Q$9:$Q178,""),RANK(Q178,Q:Q)+COUNTIF($Q$9:Q178,Q178)/100)))</f>
        <v>0</v>
      </c>
      <c r="S178" s="352">
        <f ca="1">IF(ISERROR(OFFSET(#REF!,MATCH($P178,O:O,0)-1,0,1,1))=TRUE,0,OFFSET(#REF!,MATCH($P178,O:O,0)-1,0,1,1))</f>
        <v>0</v>
      </c>
      <c r="T178" s="354">
        <f t="shared" ca="1" si="45"/>
        <v>0</v>
      </c>
    </row>
    <row r="179" spans="7:20" x14ac:dyDescent="0.3">
      <c r="G179" s="350">
        <f t="shared" si="46"/>
        <v>0</v>
      </c>
      <c r="H179" s="331">
        <f t="shared" si="39"/>
        <v>0</v>
      </c>
      <c r="I179" s="331">
        <f t="shared" ca="1" si="47"/>
        <v>0</v>
      </c>
      <c r="J179" s="351">
        <f>IF(W179=0,0,INT(IF(I179="",MAX(H:H)+COUNTIF(I$9:$I179,""),RANK(I179,I:I)+COUNTIF($I$9:I179,I179)/100)))</f>
        <v>0</v>
      </c>
      <c r="K179" s="331">
        <f t="shared" si="48"/>
        <v>0</v>
      </c>
      <c r="L179" s="352">
        <f t="shared" si="43"/>
        <v>0</v>
      </c>
      <c r="M179" s="352">
        <f>IF(L179=0,0,P179-SUM($L$8:L179))</f>
        <v>0</v>
      </c>
      <c r="N179" s="334" t="str">
        <f>IF(IF(COUNTIF($N$8:N178,V179)&gt;0,"",V179)=$A$11,"",IF(V179=0,"",IF(COUNTIF($N$8:N178,V179)&gt;0,"",V179)))</f>
        <v/>
      </c>
      <c r="O179" s="334" t="str">
        <f>IF(N179="","",COUNTIF($O$8:O178,"&gt;0")+1)</f>
        <v/>
      </c>
      <c r="P179" s="353">
        <f t="shared" si="44"/>
        <v>171</v>
      </c>
      <c r="Q179" s="334">
        <f t="shared" ca="1" si="49"/>
        <v>0</v>
      </c>
      <c r="R179" s="334">
        <f ca="1">IF(S179=0,0,INT(IF(Q179="",MAX(P:P)+COUNTIF(Q$9:$Q179,""),RANK(Q179,Q:Q)+COUNTIF($Q$9:Q179,Q179)/100)))</f>
        <v>0</v>
      </c>
      <c r="S179" s="352">
        <f ca="1">IF(ISERROR(OFFSET(#REF!,MATCH($P179,O:O,0)-1,0,1,1))=TRUE,0,OFFSET(#REF!,MATCH($P179,O:O,0)-1,0,1,1))</f>
        <v>0</v>
      </c>
      <c r="T179" s="354">
        <f t="shared" ca="1" si="45"/>
        <v>0</v>
      </c>
    </row>
    <row r="180" spans="7:20" x14ac:dyDescent="0.3">
      <c r="G180" s="350">
        <f t="shared" si="46"/>
        <v>0</v>
      </c>
      <c r="H180" s="331">
        <f t="shared" si="39"/>
        <v>0</v>
      </c>
      <c r="I180" s="331">
        <f t="shared" ca="1" si="47"/>
        <v>0</v>
      </c>
      <c r="J180" s="351">
        <f>IF(W180=0,0,INT(IF(I180="",MAX(H:H)+COUNTIF(I$9:$I180,""),RANK(I180,I:I)+COUNTIF($I$9:I180,I180)/100)))</f>
        <v>0</v>
      </c>
      <c r="K180" s="331">
        <f t="shared" si="48"/>
        <v>0</v>
      </c>
      <c r="L180" s="352">
        <f t="shared" si="43"/>
        <v>0</v>
      </c>
      <c r="M180" s="352">
        <f>IF(L180=0,0,P180-SUM($L$8:L180))</f>
        <v>0</v>
      </c>
      <c r="N180" s="334" t="str">
        <f>IF(IF(COUNTIF($N$8:N179,V180)&gt;0,"",V180)=$A$11,"",IF(V180=0,"",IF(COUNTIF($N$8:N179,V180)&gt;0,"",V180)))</f>
        <v/>
      </c>
      <c r="O180" s="334" t="str">
        <f>IF(N180="","",COUNTIF($O$8:O179,"&gt;0")+1)</f>
        <v/>
      </c>
      <c r="P180" s="353">
        <f t="shared" si="44"/>
        <v>172</v>
      </c>
      <c r="Q180" s="334">
        <f t="shared" ca="1" si="49"/>
        <v>0</v>
      </c>
      <c r="R180" s="334">
        <f ca="1">IF(S180=0,0,INT(IF(Q180="",MAX(P:P)+COUNTIF(Q$9:$Q180,""),RANK(Q180,Q:Q)+COUNTIF($Q$9:Q180,Q180)/100)))</f>
        <v>0</v>
      </c>
      <c r="S180" s="352">
        <f ca="1">IF(ISERROR(OFFSET(#REF!,MATCH($P180,O:O,0)-1,0,1,1))=TRUE,0,OFFSET(#REF!,MATCH($P180,O:O,0)-1,0,1,1))</f>
        <v>0</v>
      </c>
      <c r="T180" s="354">
        <f t="shared" ca="1" si="45"/>
        <v>0</v>
      </c>
    </row>
    <row r="181" spans="7:20" x14ac:dyDescent="0.3">
      <c r="G181" s="350">
        <f t="shared" si="46"/>
        <v>0</v>
      </c>
      <c r="H181" s="331">
        <f t="shared" si="39"/>
        <v>0</v>
      </c>
      <c r="I181" s="331">
        <f t="shared" ca="1" si="47"/>
        <v>0</v>
      </c>
      <c r="J181" s="351">
        <f>IF(W181=0,0,INT(IF(I181="",MAX(H:H)+COUNTIF(I$9:$I181,""),RANK(I181,I:I)+COUNTIF($I$9:I181,I181)/100)))</f>
        <v>0</v>
      </c>
      <c r="K181" s="331">
        <f t="shared" si="48"/>
        <v>0</v>
      </c>
      <c r="L181" s="352">
        <f t="shared" si="43"/>
        <v>0</v>
      </c>
      <c r="M181" s="352">
        <f>IF(L181=0,0,P181-SUM($L$8:L181))</f>
        <v>0</v>
      </c>
      <c r="N181" s="334" t="str">
        <f>IF(IF(COUNTIF($N$8:N180,V181)&gt;0,"",V181)=$A$11,"",IF(V181=0,"",IF(COUNTIF($N$8:N180,V181)&gt;0,"",V181)))</f>
        <v/>
      </c>
      <c r="O181" s="334" t="str">
        <f>IF(N181="","",COUNTIF($O$8:O180,"&gt;0")+1)</f>
        <v/>
      </c>
      <c r="P181" s="353">
        <f t="shared" si="44"/>
        <v>173</v>
      </c>
      <c r="Q181" s="334">
        <f t="shared" ca="1" si="49"/>
        <v>0</v>
      </c>
      <c r="R181" s="334">
        <f ca="1">IF(S181=0,0,INT(IF(Q181="",MAX(P:P)+COUNTIF(Q$9:$Q181,""),RANK(Q181,Q:Q)+COUNTIF($Q$9:Q181,Q181)/100)))</f>
        <v>0</v>
      </c>
      <c r="S181" s="352">
        <f ca="1">IF(ISERROR(OFFSET(#REF!,MATCH($P181,O:O,0)-1,0,1,1))=TRUE,0,OFFSET(#REF!,MATCH($P181,O:O,0)-1,0,1,1))</f>
        <v>0</v>
      </c>
      <c r="T181" s="354">
        <f t="shared" ca="1" si="45"/>
        <v>0</v>
      </c>
    </row>
    <row r="182" spans="7:20" x14ac:dyDescent="0.3">
      <c r="G182" s="350">
        <f t="shared" si="46"/>
        <v>0</v>
      </c>
      <c r="H182" s="331">
        <f t="shared" si="39"/>
        <v>0</v>
      </c>
      <c r="I182" s="331">
        <f t="shared" ca="1" si="47"/>
        <v>0</v>
      </c>
      <c r="J182" s="351">
        <f>IF(W182=0,0,INT(IF(I182="",MAX(H:H)+COUNTIF(I$9:$I182,""),RANK(I182,I:I)+COUNTIF($I$9:I182,I182)/100)))</f>
        <v>0</v>
      </c>
      <c r="K182" s="331">
        <f t="shared" si="48"/>
        <v>0</v>
      </c>
      <c r="L182" s="352">
        <f t="shared" si="43"/>
        <v>0</v>
      </c>
      <c r="M182" s="352">
        <f>IF(L182=0,0,P182-SUM($L$8:L182))</f>
        <v>0</v>
      </c>
      <c r="N182" s="334" t="str">
        <f>IF(IF(COUNTIF($N$8:N181,V182)&gt;0,"",V182)=$A$11,"",IF(V182=0,"",IF(COUNTIF($N$8:N181,V182)&gt;0,"",V182)))</f>
        <v/>
      </c>
      <c r="O182" s="334" t="str">
        <f>IF(N182="","",COUNTIF($O$8:O181,"&gt;0")+1)</f>
        <v/>
      </c>
      <c r="P182" s="353">
        <f t="shared" si="44"/>
        <v>174</v>
      </c>
      <c r="Q182" s="334">
        <f t="shared" ca="1" si="49"/>
        <v>0</v>
      </c>
      <c r="R182" s="334">
        <f ca="1">IF(S182=0,0,INT(IF(Q182="",MAX(P:P)+COUNTIF(Q$9:$Q182,""),RANK(Q182,Q:Q)+COUNTIF($Q$9:Q182,Q182)/100)))</f>
        <v>0</v>
      </c>
      <c r="S182" s="352">
        <f ca="1">IF(ISERROR(OFFSET(#REF!,MATCH($P182,O:O,0)-1,0,1,1))=TRUE,0,OFFSET(#REF!,MATCH($P182,O:O,0)-1,0,1,1))</f>
        <v>0</v>
      </c>
      <c r="T182" s="354">
        <f t="shared" ca="1" si="45"/>
        <v>0</v>
      </c>
    </row>
    <row r="183" spans="7:20" x14ac:dyDescent="0.3">
      <c r="G183" s="350">
        <f t="shared" si="46"/>
        <v>0</v>
      </c>
      <c r="H183" s="331">
        <f t="shared" si="39"/>
        <v>0</v>
      </c>
      <c r="I183" s="331">
        <f t="shared" ca="1" si="47"/>
        <v>0</v>
      </c>
      <c r="J183" s="351">
        <f>IF(W183=0,0,INT(IF(I183="",MAX(H:H)+COUNTIF(I$9:$I183,""),RANK(I183,I:I)+COUNTIF($I$9:I183,I183)/100)))</f>
        <v>0</v>
      </c>
      <c r="K183" s="331">
        <f t="shared" si="48"/>
        <v>0</v>
      </c>
      <c r="L183" s="352">
        <f t="shared" si="43"/>
        <v>0</v>
      </c>
      <c r="M183" s="352">
        <f>IF(L183=0,0,P183-SUM($L$8:L183))</f>
        <v>0</v>
      </c>
      <c r="N183" s="334" t="str">
        <f>IF(IF(COUNTIF($N$8:N182,V183)&gt;0,"",V183)=$A$11,"",IF(V183=0,"",IF(COUNTIF($N$8:N182,V183)&gt;0,"",V183)))</f>
        <v/>
      </c>
      <c r="O183" s="334" t="str">
        <f>IF(N183="","",COUNTIF($O$8:O182,"&gt;0")+1)</f>
        <v/>
      </c>
      <c r="P183" s="353">
        <f t="shared" si="44"/>
        <v>175</v>
      </c>
      <c r="Q183" s="334">
        <f t="shared" ca="1" si="49"/>
        <v>0</v>
      </c>
      <c r="R183" s="334">
        <f ca="1">IF(S183=0,0,INT(IF(Q183="",MAX(P:P)+COUNTIF(Q$9:$Q183,""),RANK(Q183,Q:Q)+COUNTIF($Q$9:Q183,Q183)/100)))</f>
        <v>0</v>
      </c>
      <c r="S183" s="352">
        <f ca="1">IF(ISERROR(OFFSET(#REF!,MATCH($P183,O:O,0)-1,0,1,1))=TRUE,0,OFFSET(#REF!,MATCH($P183,O:O,0)-1,0,1,1))</f>
        <v>0</v>
      </c>
      <c r="T183" s="354">
        <f t="shared" ca="1" si="45"/>
        <v>0</v>
      </c>
    </row>
    <row r="184" spans="7:20" x14ac:dyDescent="0.3">
      <c r="G184" s="350">
        <f t="shared" si="46"/>
        <v>0</v>
      </c>
      <c r="H184" s="331">
        <f t="shared" si="39"/>
        <v>0</v>
      </c>
      <c r="I184" s="331">
        <f t="shared" ca="1" si="47"/>
        <v>0</v>
      </c>
      <c r="J184" s="351">
        <f>IF(W184=0,0,INT(IF(I184="",MAX(H:H)+COUNTIF(I$9:$I184,""),RANK(I184,I:I)+COUNTIF($I$9:I184,I184)/100)))</f>
        <v>0</v>
      </c>
      <c r="K184" s="331">
        <f t="shared" si="48"/>
        <v>0</v>
      </c>
      <c r="L184" s="352">
        <f t="shared" si="43"/>
        <v>0</v>
      </c>
      <c r="M184" s="352">
        <f>IF(L184=0,0,P184-SUM($L$8:L184))</f>
        <v>0</v>
      </c>
      <c r="N184" s="334" t="str">
        <f>IF(IF(COUNTIF($N$8:N183,V184)&gt;0,"",V184)=$A$11,"",IF(V184=0,"",IF(COUNTIF($N$8:N183,V184)&gt;0,"",V184)))</f>
        <v/>
      </c>
      <c r="O184" s="334" t="str">
        <f>IF(N184="","",COUNTIF($O$8:O183,"&gt;0")+1)</f>
        <v/>
      </c>
      <c r="P184" s="353">
        <f t="shared" si="44"/>
        <v>176</v>
      </c>
      <c r="Q184" s="334">
        <f t="shared" ca="1" si="49"/>
        <v>0</v>
      </c>
      <c r="R184" s="334">
        <f ca="1">IF(S184=0,0,INT(IF(Q184="",MAX(P:P)+COUNTIF(Q$9:$Q184,""),RANK(Q184,Q:Q)+COUNTIF($Q$9:Q184,Q184)/100)))</f>
        <v>0</v>
      </c>
      <c r="S184" s="352">
        <f ca="1">IF(ISERROR(OFFSET(#REF!,MATCH($P184,O:O,0)-1,0,1,1))=TRUE,0,OFFSET(#REF!,MATCH($P184,O:O,0)-1,0,1,1))</f>
        <v>0</v>
      </c>
      <c r="T184" s="354">
        <f t="shared" ca="1" si="45"/>
        <v>0</v>
      </c>
    </row>
    <row r="185" spans="7:20" x14ac:dyDescent="0.3">
      <c r="G185" s="350">
        <f t="shared" si="46"/>
        <v>0</v>
      </c>
      <c r="H185" s="331">
        <f t="shared" si="39"/>
        <v>0</v>
      </c>
      <c r="I185" s="331">
        <f t="shared" ca="1" si="47"/>
        <v>0</v>
      </c>
      <c r="J185" s="351">
        <f>IF(W185=0,0,INT(IF(I185="",MAX(H:H)+COUNTIF(I$9:$I185,""),RANK(I185,I:I)+COUNTIF($I$9:I185,I185)/100)))</f>
        <v>0</v>
      </c>
      <c r="K185" s="331">
        <f t="shared" si="48"/>
        <v>0</v>
      </c>
      <c r="L185" s="352">
        <f t="shared" si="43"/>
        <v>0</v>
      </c>
      <c r="M185" s="352">
        <f>IF(L185=0,0,P185-SUM($L$8:L185))</f>
        <v>0</v>
      </c>
      <c r="N185" s="334" t="str">
        <f>IF(IF(COUNTIF($N$8:N184,V185)&gt;0,"",V185)=$A$11,"",IF(V185=0,"",IF(COUNTIF($N$8:N184,V185)&gt;0,"",V185)))</f>
        <v/>
      </c>
      <c r="O185" s="334" t="str">
        <f>IF(N185="","",COUNTIF($O$8:O184,"&gt;0")+1)</f>
        <v/>
      </c>
      <c r="P185" s="353">
        <f t="shared" si="44"/>
        <v>177</v>
      </c>
      <c r="Q185" s="334">
        <f t="shared" ca="1" si="49"/>
        <v>0</v>
      </c>
      <c r="R185" s="334">
        <f ca="1">IF(S185=0,0,INT(IF(Q185="",MAX(P:P)+COUNTIF(Q$9:$Q185,""),RANK(Q185,Q:Q)+COUNTIF($Q$9:Q185,Q185)/100)))</f>
        <v>0</v>
      </c>
      <c r="S185" s="352">
        <f ca="1">IF(ISERROR(OFFSET(#REF!,MATCH($P185,O:O,0)-1,0,1,1))=TRUE,0,OFFSET(#REF!,MATCH($P185,O:O,0)-1,0,1,1))</f>
        <v>0</v>
      </c>
      <c r="T185" s="354">
        <f t="shared" ca="1" si="45"/>
        <v>0</v>
      </c>
    </row>
    <row r="186" spans="7:20" x14ac:dyDescent="0.3">
      <c r="G186" s="350">
        <f t="shared" si="46"/>
        <v>0</v>
      </c>
      <c r="H186" s="331">
        <f t="shared" si="39"/>
        <v>0</v>
      </c>
      <c r="I186" s="331">
        <f t="shared" ca="1" si="47"/>
        <v>0</v>
      </c>
      <c r="J186" s="351">
        <f>IF(W186=0,0,INT(IF(I186="",MAX(H:H)+COUNTIF(I$9:$I186,""),RANK(I186,I:I)+COUNTIF($I$9:I186,I186)/100)))</f>
        <v>0</v>
      </c>
      <c r="K186" s="331">
        <f t="shared" si="48"/>
        <v>0</v>
      </c>
      <c r="L186" s="352">
        <f t="shared" si="43"/>
        <v>0</v>
      </c>
      <c r="M186" s="352">
        <f>IF(L186=0,0,P186-SUM($L$8:L186))</f>
        <v>0</v>
      </c>
      <c r="N186" s="334" t="str">
        <f>IF(IF(COUNTIF($N$8:N185,V186)&gt;0,"",V186)=$A$11,"",IF(V186=0,"",IF(COUNTIF($N$8:N185,V186)&gt;0,"",V186)))</f>
        <v/>
      </c>
      <c r="O186" s="334" t="str">
        <f>IF(N186="","",COUNTIF($O$8:O185,"&gt;0")+1)</f>
        <v/>
      </c>
      <c r="P186" s="353">
        <f t="shared" si="44"/>
        <v>178</v>
      </c>
      <c r="Q186" s="334">
        <f t="shared" ca="1" si="49"/>
        <v>0</v>
      </c>
      <c r="R186" s="334">
        <f ca="1">IF(S186=0,0,INT(IF(Q186="",MAX(P:P)+COUNTIF(Q$9:$Q186,""),RANK(Q186,Q:Q)+COUNTIF($Q$9:Q186,Q186)/100)))</f>
        <v>0</v>
      </c>
      <c r="S186" s="352">
        <f ca="1">IF(ISERROR(OFFSET(#REF!,MATCH($P186,O:O,0)-1,0,1,1))=TRUE,0,OFFSET(#REF!,MATCH($P186,O:O,0)-1,0,1,1))</f>
        <v>0</v>
      </c>
      <c r="T186" s="354">
        <f t="shared" ca="1" si="45"/>
        <v>0</v>
      </c>
    </row>
    <row r="187" spans="7:20" x14ac:dyDescent="0.3">
      <c r="G187" s="350">
        <f t="shared" si="46"/>
        <v>0</v>
      </c>
      <c r="H187" s="331">
        <f t="shared" si="39"/>
        <v>0</v>
      </c>
      <c r="I187" s="331">
        <f t="shared" ca="1" si="47"/>
        <v>0</v>
      </c>
      <c r="J187" s="351">
        <f>IF(W187=0,0,INT(IF(I187="",MAX(H:H)+COUNTIF(I$9:$I187,""),RANK(I187,I:I)+COUNTIF($I$9:I187,I187)/100)))</f>
        <v>0</v>
      </c>
      <c r="K187" s="331">
        <f t="shared" si="48"/>
        <v>0</v>
      </c>
      <c r="L187" s="352">
        <f t="shared" si="43"/>
        <v>0</v>
      </c>
      <c r="M187" s="352">
        <f>IF(L187=0,0,P187-SUM($L$8:L187))</f>
        <v>0</v>
      </c>
      <c r="N187" s="334" t="str">
        <f>IF(IF(COUNTIF($N$8:N186,V187)&gt;0,"",V187)=$A$11,"",IF(V187=0,"",IF(COUNTIF($N$8:N186,V187)&gt;0,"",V187)))</f>
        <v/>
      </c>
      <c r="O187" s="334" t="str">
        <f>IF(N187="","",COUNTIF($O$8:O186,"&gt;0")+1)</f>
        <v/>
      </c>
      <c r="P187" s="353">
        <f t="shared" si="44"/>
        <v>179</v>
      </c>
      <c r="Q187" s="334">
        <f t="shared" ca="1" si="49"/>
        <v>0</v>
      </c>
      <c r="R187" s="334">
        <f ca="1">IF(S187=0,0,INT(IF(Q187="",MAX(P:P)+COUNTIF(Q$9:$Q187,""),RANK(Q187,Q:Q)+COUNTIF($Q$9:Q187,Q187)/100)))</f>
        <v>0</v>
      </c>
      <c r="S187" s="352">
        <f ca="1">IF(ISERROR(OFFSET(#REF!,MATCH($P187,O:O,0)-1,0,1,1))=TRUE,0,OFFSET(#REF!,MATCH($P187,O:O,0)-1,0,1,1))</f>
        <v>0</v>
      </c>
      <c r="T187" s="354">
        <f t="shared" ca="1" si="45"/>
        <v>0</v>
      </c>
    </row>
    <row r="188" spans="7:20" x14ac:dyDescent="0.3">
      <c r="G188" s="350">
        <f t="shared" si="46"/>
        <v>0</v>
      </c>
      <c r="H188" s="331">
        <f t="shared" si="39"/>
        <v>0</v>
      </c>
      <c r="I188" s="331">
        <f t="shared" ca="1" si="47"/>
        <v>0</v>
      </c>
      <c r="J188" s="351">
        <f>IF(W188=0,0,INT(IF(I188="",MAX(H:H)+COUNTIF(I$9:$I188,""),RANK(I188,I:I)+COUNTIF($I$9:I188,I188)/100)))</f>
        <v>0</v>
      </c>
      <c r="K188" s="331">
        <f t="shared" si="48"/>
        <v>0</v>
      </c>
      <c r="L188" s="352">
        <f t="shared" si="43"/>
        <v>0</v>
      </c>
      <c r="M188" s="352">
        <f>IF(L188=0,0,P188-SUM($L$8:L188))</f>
        <v>0</v>
      </c>
      <c r="N188" s="334" t="str">
        <f>IF(IF(COUNTIF($N$8:N187,V188)&gt;0,"",V188)=$A$11,"",IF(V188=0,"",IF(COUNTIF($N$8:N187,V188)&gt;0,"",V188)))</f>
        <v/>
      </c>
      <c r="O188" s="334" t="str">
        <f>IF(N188="","",COUNTIF($O$8:O187,"&gt;0")+1)</f>
        <v/>
      </c>
      <c r="P188" s="353">
        <f t="shared" si="44"/>
        <v>180</v>
      </c>
      <c r="Q188" s="334">
        <f t="shared" ca="1" si="49"/>
        <v>0</v>
      </c>
      <c r="R188" s="334">
        <f ca="1">IF(S188=0,0,INT(IF(Q188="",MAX(P:P)+COUNTIF(Q$9:$Q188,""),RANK(Q188,Q:Q)+COUNTIF($Q$9:Q188,Q188)/100)))</f>
        <v>0</v>
      </c>
      <c r="S188" s="352">
        <f ca="1">IF(ISERROR(OFFSET(#REF!,MATCH($P188,O:O,0)-1,0,1,1))=TRUE,0,OFFSET(#REF!,MATCH($P188,O:O,0)-1,0,1,1))</f>
        <v>0</v>
      </c>
      <c r="T188" s="354">
        <f t="shared" ca="1" si="45"/>
        <v>0</v>
      </c>
    </row>
    <row r="189" spans="7:20" x14ac:dyDescent="0.3">
      <c r="G189" s="350">
        <f t="shared" si="46"/>
        <v>0</v>
      </c>
      <c r="H189" s="331">
        <f t="shared" si="39"/>
        <v>0</v>
      </c>
      <c r="I189" s="331">
        <f t="shared" ca="1" si="47"/>
        <v>0</v>
      </c>
      <c r="J189" s="351">
        <f>IF(W189=0,0,INT(IF(I189="",MAX(H:H)+COUNTIF(I$9:$I189,""),RANK(I189,I:I)+COUNTIF($I$9:I189,I189)/100)))</f>
        <v>0</v>
      </c>
      <c r="K189" s="331">
        <f t="shared" si="48"/>
        <v>0</v>
      </c>
      <c r="L189" s="352">
        <f t="shared" si="43"/>
        <v>0</v>
      </c>
      <c r="M189" s="352">
        <f>IF(L189=0,0,P189-SUM($L$8:L189))</f>
        <v>0</v>
      </c>
      <c r="N189" s="334" t="str">
        <f>IF(IF(COUNTIF($N$8:N188,V189)&gt;0,"",V189)=$A$11,"",IF(V189=0,"",IF(COUNTIF($N$8:N188,V189)&gt;0,"",V189)))</f>
        <v/>
      </c>
      <c r="O189" s="334" t="str">
        <f>IF(N189="","",COUNTIF($O$8:O188,"&gt;0")+1)</f>
        <v/>
      </c>
      <c r="P189" s="353">
        <f t="shared" si="44"/>
        <v>181</v>
      </c>
      <c r="Q189" s="334">
        <f t="shared" ca="1" si="49"/>
        <v>0</v>
      </c>
      <c r="R189" s="334">
        <f ca="1">IF(S189=0,0,INT(IF(Q189="",MAX(P:P)+COUNTIF(Q$9:$Q189,""),RANK(Q189,Q:Q)+COUNTIF($Q$9:Q189,Q189)/100)))</f>
        <v>0</v>
      </c>
      <c r="S189" s="352">
        <f ca="1">IF(ISERROR(OFFSET(#REF!,MATCH($P189,O:O,0)-1,0,1,1))=TRUE,0,OFFSET(#REF!,MATCH($P189,O:O,0)-1,0,1,1))</f>
        <v>0</v>
      </c>
      <c r="T189" s="354">
        <f t="shared" ca="1" si="45"/>
        <v>0</v>
      </c>
    </row>
    <row r="190" spans="7:20" x14ac:dyDescent="0.3">
      <c r="G190" s="350">
        <f t="shared" si="46"/>
        <v>0</v>
      </c>
      <c r="H190" s="331">
        <f t="shared" si="39"/>
        <v>0</v>
      </c>
      <c r="I190" s="331">
        <f t="shared" ca="1" si="47"/>
        <v>0</v>
      </c>
      <c r="J190" s="351">
        <f>IF(W190=0,0,INT(IF(I190="",MAX(H:H)+COUNTIF(I$9:$I190,""),RANK(I190,I:I)+COUNTIF($I$9:I190,I190)/100)))</f>
        <v>0</v>
      </c>
      <c r="K190" s="331">
        <f t="shared" si="48"/>
        <v>0</v>
      </c>
      <c r="L190" s="352">
        <f t="shared" si="43"/>
        <v>0</v>
      </c>
      <c r="M190" s="352">
        <f>IF(L190=0,0,P190-SUM($L$8:L190))</f>
        <v>0</v>
      </c>
      <c r="N190" s="334" t="str">
        <f>IF(IF(COUNTIF($N$8:N189,V190)&gt;0,"",V190)=$A$11,"",IF(V190=0,"",IF(COUNTIF($N$8:N189,V190)&gt;0,"",V190)))</f>
        <v/>
      </c>
      <c r="O190" s="334" t="str">
        <f>IF(N190="","",COUNTIF($O$8:O189,"&gt;0")+1)</f>
        <v/>
      </c>
      <c r="P190" s="353">
        <f t="shared" si="44"/>
        <v>182</v>
      </c>
      <c r="Q190" s="334">
        <f t="shared" ca="1" si="49"/>
        <v>0</v>
      </c>
      <c r="R190" s="334">
        <f ca="1">IF(S190=0,0,INT(IF(Q190="",MAX(P:P)+COUNTIF(Q$9:$Q190,""),RANK(Q190,Q:Q)+COUNTIF($Q$9:Q190,Q190)/100)))</f>
        <v>0</v>
      </c>
      <c r="S190" s="352">
        <f ca="1">IF(ISERROR(OFFSET(#REF!,MATCH($P190,O:O,0)-1,0,1,1))=TRUE,0,OFFSET(#REF!,MATCH($P190,O:O,0)-1,0,1,1))</f>
        <v>0</v>
      </c>
      <c r="T190" s="354">
        <f t="shared" ca="1" si="45"/>
        <v>0</v>
      </c>
    </row>
    <row r="191" spans="7:20" x14ac:dyDescent="0.3">
      <c r="G191" s="350">
        <f t="shared" si="46"/>
        <v>0</v>
      </c>
      <c r="H191" s="331">
        <f t="shared" si="39"/>
        <v>0</v>
      </c>
      <c r="I191" s="331">
        <f t="shared" ca="1" si="47"/>
        <v>0</v>
      </c>
      <c r="J191" s="351">
        <f>IF(W191=0,0,INT(IF(I191="",MAX(H:H)+COUNTIF(I$9:$I191,""),RANK(I191,I:I)+COUNTIF($I$9:I191,I191)/100)))</f>
        <v>0</v>
      </c>
      <c r="K191" s="331">
        <f t="shared" si="48"/>
        <v>0</v>
      </c>
      <c r="L191" s="352">
        <f t="shared" si="43"/>
        <v>0</v>
      </c>
      <c r="M191" s="352">
        <f>IF(L191=0,0,P191-SUM($L$8:L191))</f>
        <v>0</v>
      </c>
      <c r="N191" s="334" t="str">
        <f>IF(IF(COUNTIF($N$8:N190,V191)&gt;0,"",V191)=$A$11,"",IF(V191=0,"",IF(COUNTIF($N$8:N190,V191)&gt;0,"",V191)))</f>
        <v/>
      </c>
      <c r="O191" s="334" t="str">
        <f>IF(N191="","",COUNTIF($O$8:O190,"&gt;0")+1)</f>
        <v/>
      </c>
      <c r="P191" s="353">
        <f t="shared" si="44"/>
        <v>183</v>
      </c>
      <c r="Q191" s="334">
        <f t="shared" ca="1" si="49"/>
        <v>0</v>
      </c>
      <c r="R191" s="334">
        <f ca="1">IF(S191=0,0,INT(IF(Q191="",MAX(P:P)+COUNTIF(Q$9:$Q191,""),RANK(Q191,Q:Q)+COUNTIF($Q$9:Q191,Q191)/100)))</f>
        <v>0</v>
      </c>
      <c r="S191" s="352">
        <f ca="1">IF(ISERROR(OFFSET(#REF!,MATCH($P191,O:O,0)-1,0,1,1))=TRUE,0,OFFSET(#REF!,MATCH($P191,O:O,0)-1,0,1,1))</f>
        <v>0</v>
      </c>
      <c r="T191" s="354">
        <f t="shared" ca="1" si="45"/>
        <v>0</v>
      </c>
    </row>
    <row r="192" spans="7:20" x14ac:dyDescent="0.3">
      <c r="G192" s="350">
        <f t="shared" si="46"/>
        <v>0</v>
      </c>
      <c r="H192" s="331">
        <f t="shared" si="39"/>
        <v>0</v>
      </c>
      <c r="I192" s="331">
        <f t="shared" ca="1" si="47"/>
        <v>0</v>
      </c>
      <c r="J192" s="351">
        <f>IF(W192=0,0,INT(IF(I192="",MAX(H:H)+COUNTIF(I$9:$I192,""),RANK(I192,I:I)+COUNTIF($I$9:I192,I192)/100)))</f>
        <v>0</v>
      </c>
      <c r="K192" s="331">
        <f t="shared" si="48"/>
        <v>0</v>
      </c>
      <c r="L192" s="352">
        <f t="shared" si="43"/>
        <v>0</v>
      </c>
      <c r="M192" s="352">
        <f>IF(L192=0,0,P192-SUM($L$8:L192))</f>
        <v>0</v>
      </c>
      <c r="N192" s="334" t="str">
        <f>IF(IF(COUNTIF($N$8:N191,V192)&gt;0,"",V192)=$A$11,"",IF(V192=0,"",IF(COUNTIF($N$8:N191,V192)&gt;0,"",V192)))</f>
        <v/>
      </c>
      <c r="O192" s="334" t="str">
        <f>IF(N192="","",COUNTIF($O$8:O191,"&gt;0")+1)</f>
        <v/>
      </c>
      <c r="P192" s="353">
        <f t="shared" si="44"/>
        <v>184</v>
      </c>
      <c r="Q192" s="334">
        <f t="shared" ca="1" si="49"/>
        <v>0</v>
      </c>
      <c r="R192" s="334">
        <f ca="1">IF(S192=0,0,INT(IF(Q192="",MAX(P:P)+COUNTIF(Q$9:$Q192,""),RANK(Q192,Q:Q)+COUNTIF($Q$9:Q192,Q192)/100)))</f>
        <v>0</v>
      </c>
      <c r="S192" s="352">
        <f ca="1">IF(ISERROR(OFFSET(#REF!,MATCH($P192,O:O,0)-1,0,1,1))=TRUE,0,OFFSET(#REF!,MATCH($P192,O:O,0)-1,0,1,1))</f>
        <v>0</v>
      </c>
      <c r="T192" s="354">
        <f t="shared" ca="1" si="45"/>
        <v>0</v>
      </c>
    </row>
    <row r="193" spans="7:20" x14ac:dyDescent="0.3">
      <c r="G193" s="350">
        <f t="shared" si="46"/>
        <v>0</v>
      </c>
      <c r="H193" s="331">
        <f t="shared" si="39"/>
        <v>0</v>
      </c>
      <c r="I193" s="331">
        <f t="shared" ca="1" si="47"/>
        <v>0</v>
      </c>
      <c r="J193" s="351">
        <f>IF(W193=0,0,INT(IF(I193="",MAX(H:H)+COUNTIF(I$9:$I193,""),RANK(I193,I:I)+COUNTIF($I$9:I193,I193)/100)))</f>
        <v>0</v>
      </c>
      <c r="K193" s="331">
        <f t="shared" si="48"/>
        <v>0</v>
      </c>
      <c r="L193" s="352">
        <f t="shared" si="43"/>
        <v>0</v>
      </c>
      <c r="M193" s="352">
        <f>IF(L193=0,0,P193-SUM($L$8:L193))</f>
        <v>0</v>
      </c>
      <c r="N193" s="334" t="str">
        <f>IF(IF(COUNTIF($N$8:N192,V193)&gt;0,"",V193)=$A$11,"",IF(V193=0,"",IF(COUNTIF($N$8:N192,V193)&gt;0,"",V193)))</f>
        <v/>
      </c>
      <c r="O193" s="334" t="str">
        <f>IF(N193="","",COUNTIF($O$8:O192,"&gt;0")+1)</f>
        <v/>
      </c>
      <c r="P193" s="353">
        <f t="shared" si="44"/>
        <v>185</v>
      </c>
      <c r="Q193" s="334">
        <f t="shared" ca="1" si="49"/>
        <v>0</v>
      </c>
      <c r="R193" s="334">
        <f ca="1">IF(S193=0,0,INT(IF(Q193="",MAX(P:P)+COUNTIF(Q$9:$Q193,""),RANK(Q193,Q:Q)+COUNTIF($Q$9:Q193,Q193)/100)))</f>
        <v>0</v>
      </c>
      <c r="S193" s="352">
        <f ca="1">IF(ISERROR(OFFSET(#REF!,MATCH($P193,O:O,0)-1,0,1,1))=TRUE,0,OFFSET(#REF!,MATCH($P193,O:O,0)-1,0,1,1))</f>
        <v>0</v>
      </c>
      <c r="T193" s="354">
        <f t="shared" ca="1" si="45"/>
        <v>0</v>
      </c>
    </row>
    <row r="194" spans="7:20" x14ac:dyDescent="0.3">
      <c r="G194" s="350">
        <f t="shared" si="46"/>
        <v>0</v>
      </c>
      <c r="H194" s="331">
        <f t="shared" si="39"/>
        <v>0</v>
      </c>
      <c r="I194" s="331">
        <f t="shared" ca="1" si="47"/>
        <v>0</v>
      </c>
      <c r="J194" s="351">
        <f>IF(W194=0,0,INT(IF(I194="",MAX(H:H)+COUNTIF(I$9:$I194,""),RANK(I194,I:I)+COUNTIF($I$9:I194,I194)/100)))</f>
        <v>0</v>
      </c>
      <c r="K194" s="331">
        <f t="shared" si="48"/>
        <v>0</v>
      </c>
      <c r="L194" s="352">
        <f t="shared" si="43"/>
        <v>0</v>
      </c>
      <c r="M194" s="352">
        <f>IF(L194=0,0,P194-SUM($L$8:L194))</f>
        <v>0</v>
      </c>
      <c r="N194" s="334" t="str">
        <f>IF(IF(COUNTIF($N$8:N193,V194)&gt;0,"",V194)=$A$11,"",IF(V194=0,"",IF(COUNTIF($N$8:N193,V194)&gt;0,"",V194)))</f>
        <v/>
      </c>
      <c r="O194" s="334" t="str">
        <f>IF(N194="","",COUNTIF($O$8:O193,"&gt;0")+1)</f>
        <v/>
      </c>
      <c r="P194" s="353">
        <f t="shared" si="44"/>
        <v>186</v>
      </c>
      <c r="Q194" s="334">
        <f t="shared" ca="1" si="49"/>
        <v>0</v>
      </c>
      <c r="R194" s="334">
        <f ca="1">IF(S194=0,0,INT(IF(Q194="",MAX(P:P)+COUNTIF(Q$9:$Q194,""),RANK(Q194,Q:Q)+COUNTIF($Q$9:Q194,Q194)/100)))</f>
        <v>0</v>
      </c>
      <c r="S194" s="352">
        <f ca="1">IF(ISERROR(OFFSET(#REF!,MATCH($P194,O:O,0)-1,0,1,1))=TRUE,0,OFFSET(#REF!,MATCH($P194,O:O,0)-1,0,1,1))</f>
        <v>0</v>
      </c>
      <c r="T194" s="354">
        <f t="shared" ca="1" si="45"/>
        <v>0</v>
      </c>
    </row>
    <row r="195" spans="7:20" x14ac:dyDescent="0.3">
      <c r="G195" s="350">
        <f t="shared" si="46"/>
        <v>0</v>
      </c>
      <c r="H195" s="331">
        <f t="shared" si="39"/>
        <v>0</v>
      </c>
      <c r="I195" s="331">
        <f t="shared" ca="1" si="47"/>
        <v>0</v>
      </c>
      <c r="J195" s="351">
        <f>IF(W195=0,0,INT(IF(I195="",MAX(H:H)+COUNTIF(I$9:$I195,""),RANK(I195,I:I)+COUNTIF($I$9:I195,I195)/100)))</f>
        <v>0</v>
      </c>
      <c r="K195" s="331">
        <f t="shared" si="48"/>
        <v>0</v>
      </c>
      <c r="L195" s="352">
        <f t="shared" si="43"/>
        <v>0</v>
      </c>
      <c r="M195" s="352">
        <f>IF(L195=0,0,P195-SUM($L$8:L195))</f>
        <v>0</v>
      </c>
      <c r="N195" s="334" t="str">
        <f>IF(IF(COUNTIF($N$8:N194,V195)&gt;0,"",V195)=$A$11,"",IF(V195=0,"",IF(COUNTIF($N$8:N194,V195)&gt;0,"",V195)))</f>
        <v/>
      </c>
      <c r="O195" s="334" t="str">
        <f>IF(N195="","",COUNTIF($O$8:O194,"&gt;0")+1)</f>
        <v/>
      </c>
      <c r="P195" s="353">
        <f t="shared" si="44"/>
        <v>187</v>
      </c>
      <c r="Q195" s="334">
        <f t="shared" ca="1" si="49"/>
        <v>0</v>
      </c>
      <c r="R195" s="334">
        <f ca="1">IF(S195=0,0,INT(IF(Q195="",MAX(P:P)+COUNTIF(Q$9:$Q195,""),RANK(Q195,Q:Q)+COUNTIF($Q$9:Q195,Q195)/100)))</f>
        <v>0</v>
      </c>
      <c r="S195" s="352">
        <f ca="1">IF(ISERROR(OFFSET(#REF!,MATCH($P195,O:O,0)-1,0,1,1))=TRUE,0,OFFSET(#REF!,MATCH($P195,O:O,0)-1,0,1,1))</f>
        <v>0</v>
      </c>
      <c r="T195" s="354">
        <f t="shared" ca="1" si="45"/>
        <v>0</v>
      </c>
    </row>
    <row r="196" spans="7:20" x14ac:dyDescent="0.3">
      <c r="G196" s="350">
        <f t="shared" si="46"/>
        <v>0</v>
      </c>
      <c r="H196" s="331">
        <f t="shared" si="39"/>
        <v>0</v>
      </c>
      <c r="I196" s="331">
        <f t="shared" ca="1" si="47"/>
        <v>0</v>
      </c>
      <c r="J196" s="351">
        <f>IF(W196=0,0,INT(IF(I196="",MAX(H:H)+COUNTIF(I$9:$I196,""),RANK(I196,I:I)+COUNTIF($I$9:I196,I196)/100)))</f>
        <v>0</v>
      </c>
      <c r="K196" s="331">
        <f t="shared" si="48"/>
        <v>0</v>
      </c>
      <c r="L196" s="352">
        <f t="shared" si="43"/>
        <v>0</v>
      </c>
      <c r="M196" s="352">
        <f>IF(L196=0,0,P196-SUM($L$8:L196))</f>
        <v>0</v>
      </c>
      <c r="N196" s="334" t="str">
        <f>IF(IF(COUNTIF($N$8:N195,V196)&gt;0,"",V196)=$A$11,"",IF(V196=0,"",IF(COUNTIF($N$8:N195,V196)&gt;0,"",V196)))</f>
        <v/>
      </c>
      <c r="O196" s="334" t="str">
        <f>IF(N196="","",COUNTIF($O$8:O195,"&gt;0")+1)</f>
        <v/>
      </c>
      <c r="P196" s="353">
        <f t="shared" si="44"/>
        <v>188</v>
      </c>
      <c r="Q196" s="334">
        <f t="shared" ca="1" si="49"/>
        <v>0</v>
      </c>
      <c r="R196" s="334">
        <f ca="1">IF(S196=0,0,INT(IF(Q196="",MAX(P:P)+COUNTIF(Q$9:$Q196,""),RANK(Q196,Q:Q)+COUNTIF($Q$9:Q196,Q196)/100)))</f>
        <v>0</v>
      </c>
      <c r="S196" s="352">
        <f ca="1">IF(ISERROR(OFFSET(#REF!,MATCH($P196,O:O,0)-1,0,1,1))=TRUE,0,OFFSET(#REF!,MATCH($P196,O:O,0)-1,0,1,1))</f>
        <v>0</v>
      </c>
      <c r="T196" s="354">
        <f t="shared" ca="1" si="45"/>
        <v>0</v>
      </c>
    </row>
    <row r="197" spans="7:20" x14ac:dyDescent="0.3">
      <c r="G197" s="350">
        <f t="shared" si="46"/>
        <v>0</v>
      </c>
      <c r="H197" s="331">
        <f t="shared" si="39"/>
        <v>0</v>
      </c>
      <c r="I197" s="331">
        <f t="shared" ca="1" si="47"/>
        <v>0</v>
      </c>
      <c r="J197" s="351">
        <f>IF(W197=0,0,INT(IF(I197="",MAX(H:H)+COUNTIF(I$9:$I197,""),RANK(I197,I:I)+COUNTIF($I$9:I197,I197)/100)))</f>
        <v>0</v>
      </c>
      <c r="K197" s="331">
        <f t="shared" si="48"/>
        <v>0</v>
      </c>
      <c r="L197" s="352">
        <f t="shared" si="43"/>
        <v>0</v>
      </c>
      <c r="M197" s="352">
        <f>IF(L197=0,0,P197-SUM($L$8:L197))</f>
        <v>0</v>
      </c>
      <c r="N197" s="334" t="str">
        <f>IF(IF(COUNTIF($N$8:N196,V197)&gt;0,"",V197)=$A$11,"",IF(V197=0,"",IF(COUNTIF($N$8:N196,V197)&gt;0,"",V197)))</f>
        <v/>
      </c>
      <c r="O197" s="334" t="str">
        <f>IF(N197="","",COUNTIF($O$8:O196,"&gt;0")+1)</f>
        <v/>
      </c>
      <c r="P197" s="353">
        <f t="shared" si="44"/>
        <v>189</v>
      </c>
      <c r="Q197" s="334">
        <f t="shared" ca="1" si="49"/>
        <v>0</v>
      </c>
      <c r="R197" s="334">
        <f ca="1">IF(S197=0,0,INT(IF(Q197="",MAX(P:P)+COUNTIF(Q$9:$Q197,""),RANK(Q197,Q:Q)+COUNTIF($Q$9:Q197,Q197)/100)))</f>
        <v>0</v>
      </c>
      <c r="S197" s="352">
        <f ca="1">IF(ISERROR(OFFSET(#REF!,MATCH($P197,O:O,0)-1,0,1,1))=TRUE,0,OFFSET(#REF!,MATCH($P197,O:O,0)-1,0,1,1))</f>
        <v>0</v>
      </c>
      <c r="T197" s="354">
        <f t="shared" ca="1" si="45"/>
        <v>0</v>
      </c>
    </row>
    <row r="198" spans="7:20" x14ac:dyDescent="0.3">
      <c r="G198" s="350">
        <f t="shared" si="46"/>
        <v>0</v>
      </c>
      <c r="H198" s="331">
        <f t="shared" si="39"/>
        <v>0</v>
      </c>
      <c r="I198" s="331">
        <f t="shared" ca="1" si="47"/>
        <v>0</v>
      </c>
      <c r="J198" s="351">
        <f>IF(W198=0,0,INT(IF(I198="",MAX(H:H)+COUNTIF(I$9:$I198,""),RANK(I198,I:I)+COUNTIF($I$9:I198,I198)/100)))</f>
        <v>0</v>
      </c>
      <c r="K198" s="331">
        <f t="shared" si="48"/>
        <v>0</v>
      </c>
      <c r="L198" s="352">
        <f t="shared" si="43"/>
        <v>0</v>
      </c>
      <c r="M198" s="352">
        <f>IF(L198=0,0,P198-SUM($L$8:L198))</f>
        <v>0</v>
      </c>
      <c r="N198" s="334" t="str">
        <f>IF(IF(COUNTIF($N$8:N197,V198)&gt;0,"",V198)=$A$11,"",IF(V198=0,"",IF(COUNTIF($N$8:N197,V198)&gt;0,"",V198)))</f>
        <v/>
      </c>
      <c r="O198" s="334" t="str">
        <f>IF(N198="","",COUNTIF($O$8:O197,"&gt;0")+1)</f>
        <v/>
      </c>
      <c r="P198" s="353">
        <f t="shared" si="44"/>
        <v>190</v>
      </c>
      <c r="Q198" s="334">
        <f t="shared" ca="1" si="49"/>
        <v>0</v>
      </c>
      <c r="R198" s="334">
        <f ca="1">IF(S198=0,0,INT(IF(Q198="",MAX(P:P)+COUNTIF(Q$9:$Q198,""),RANK(Q198,Q:Q)+COUNTIF($Q$9:Q198,Q198)/100)))</f>
        <v>0</v>
      </c>
      <c r="S198" s="352">
        <f ca="1">IF(ISERROR(OFFSET(#REF!,MATCH($P198,O:O,0)-1,0,1,1))=TRUE,0,OFFSET(#REF!,MATCH($P198,O:O,0)-1,0,1,1))</f>
        <v>0</v>
      </c>
      <c r="T198" s="354">
        <f t="shared" ca="1" si="45"/>
        <v>0</v>
      </c>
    </row>
    <row r="199" spans="7:20" x14ac:dyDescent="0.3">
      <c r="G199" s="350">
        <f t="shared" si="46"/>
        <v>0</v>
      </c>
      <c r="H199" s="331">
        <f t="shared" si="39"/>
        <v>0</v>
      </c>
      <c r="I199" s="331">
        <f t="shared" ca="1" si="47"/>
        <v>0</v>
      </c>
      <c r="J199" s="351">
        <f>IF(W199=0,0,INT(IF(I199="",MAX(H:H)+COUNTIF(I$9:$I199,""),RANK(I199,I:I)+COUNTIF($I$9:I199,I199)/100)))</f>
        <v>0</v>
      </c>
      <c r="K199" s="331">
        <f t="shared" si="48"/>
        <v>0</v>
      </c>
      <c r="L199" s="352">
        <f t="shared" si="43"/>
        <v>0</v>
      </c>
      <c r="M199" s="352">
        <f>IF(L199=0,0,P199-SUM($L$8:L199))</f>
        <v>0</v>
      </c>
      <c r="N199" s="334" t="str">
        <f>IF(IF(COUNTIF($N$8:N198,V199)&gt;0,"",V199)=$A$11,"",IF(V199=0,"",IF(COUNTIF($N$8:N198,V199)&gt;0,"",V199)))</f>
        <v/>
      </c>
      <c r="O199" s="334" t="str">
        <f>IF(N199="","",COUNTIF($O$8:O198,"&gt;0")+1)</f>
        <v/>
      </c>
      <c r="P199" s="353">
        <f t="shared" si="44"/>
        <v>191</v>
      </c>
      <c r="Q199" s="334">
        <f t="shared" ca="1" si="49"/>
        <v>0</v>
      </c>
      <c r="R199" s="334">
        <f ca="1">IF(S199=0,0,INT(IF(Q199="",MAX(P:P)+COUNTIF(Q$9:$Q199,""),RANK(Q199,Q:Q)+COUNTIF($Q$9:Q199,Q199)/100)))</f>
        <v>0</v>
      </c>
      <c r="S199" s="352">
        <f ca="1">IF(ISERROR(OFFSET(#REF!,MATCH($P199,O:O,0)-1,0,1,1))=TRUE,0,OFFSET(#REF!,MATCH($P199,O:O,0)-1,0,1,1))</f>
        <v>0</v>
      </c>
      <c r="T199" s="354">
        <f t="shared" ca="1" si="45"/>
        <v>0</v>
      </c>
    </row>
    <row r="200" spans="7:20" x14ac:dyDescent="0.3">
      <c r="G200" s="350">
        <f t="shared" si="46"/>
        <v>0</v>
      </c>
      <c r="H200" s="331">
        <f t="shared" si="39"/>
        <v>0</v>
      </c>
      <c r="I200" s="331">
        <f t="shared" ca="1" si="47"/>
        <v>0</v>
      </c>
      <c r="J200" s="351">
        <f>IF(W200=0,0,INT(IF(I200="",MAX(H:H)+COUNTIF(I$9:$I200,""),RANK(I200,I:I)+COUNTIF($I$9:I200,I200)/100)))</f>
        <v>0</v>
      </c>
      <c r="K200" s="331">
        <f t="shared" si="48"/>
        <v>0</v>
      </c>
      <c r="L200" s="352">
        <f t="shared" si="43"/>
        <v>0</v>
      </c>
      <c r="M200" s="352">
        <f>IF(L200=0,0,P200-SUM($L$8:L200))</f>
        <v>0</v>
      </c>
      <c r="N200" s="334" t="str">
        <f>IF(IF(COUNTIF($N$8:N199,V200)&gt;0,"",V200)=$A$11,"",IF(V200=0,"",IF(COUNTIF($N$8:N199,V200)&gt;0,"",V200)))</f>
        <v/>
      </c>
      <c r="O200" s="334" t="str">
        <f>IF(N200="","",COUNTIF($O$8:O199,"&gt;0")+1)</f>
        <v/>
      </c>
      <c r="P200" s="353">
        <f t="shared" si="44"/>
        <v>192</v>
      </c>
      <c r="Q200" s="334">
        <f t="shared" ca="1" si="49"/>
        <v>0</v>
      </c>
      <c r="R200" s="334">
        <f ca="1">IF(S200=0,0,INT(IF(Q200="",MAX(P:P)+COUNTIF(Q$9:$Q200,""),RANK(Q200,Q:Q)+COUNTIF($Q$9:Q200,Q200)/100)))</f>
        <v>0</v>
      </c>
      <c r="S200" s="352">
        <f ca="1">IF(ISERROR(OFFSET(#REF!,MATCH($P200,O:O,0)-1,0,1,1))=TRUE,0,OFFSET(#REF!,MATCH($P200,O:O,0)-1,0,1,1))</f>
        <v>0</v>
      </c>
      <c r="T200" s="354">
        <f t="shared" ca="1" si="45"/>
        <v>0</v>
      </c>
    </row>
    <row r="201" spans="7:20" x14ac:dyDescent="0.3">
      <c r="G201" s="350">
        <f t="shared" ref="G201:G208" si="50">IF(W201=0,0,IF(COLUMNS(W$9:AB$9)-COUNTA(W201:AB201)=0,1,0))</f>
        <v>0</v>
      </c>
      <c r="H201" s="331">
        <f t="shared" ref="H201:H208" si="51">IF(W201=0,0,H200+1)</f>
        <v>0</v>
      </c>
      <c r="I201" s="331">
        <f t="shared" ref="I201:I208" ca="1" si="52">COUNTIF(W:W,"&gt;="&amp;W201)</f>
        <v>0</v>
      </c>
      <c r="J201" s="351">
        <f>IF(W201=0,0,INT(IF(I201="",MAX(H:H)+COUNTIF(I$9:$I201,""),RANK(I201,I:I)+COUNTIF($I$9:I201,I201)/100)))</f>
        <v>0</v>
      </c>
      <c r="K201" s="331">
        <f t="shared" ref="K201:K232" si="53">IF(W201=0,0,VLOOKUP(H201,J:W,COLUMNS($J$7:$W$7),FALSE))</f>
        <v>0</v>
      </c>
      <c r="L201" s="352">
        <f t="shared" si="43"/>
        <v>0</v>
      </c>
      <c r="M201" s="352">
        <f>IF(L201=0,0,P201-SUM($L$8:L201))</f>
        <v>0</v>
      </c>
      <c r="N201" s="334" t="str">
        <f>IF(IF(COUNTIF($N$8:N200,V201)&gt;0,"",V201)=$A$11,"",IF(V201=0,"",IF(COUNTIF($N$8:N200,V201)&gt;0,"",V201)))</f>
        <v/>
      </c>
      <c r="O201" s="334" t="str">
        <f>IF(N201="","",COUNTIF($O$8:O200,"&gt;0")+1)</f>
        <v/>
      </c>
      <c r="P201" s="353">
        <f t="shared" si="44"/>
        <v>193</v>
      </c>
      <c r="Q201" s="334">
        <f t="shared" ref="Q201:Q208" ca="1" si="54">IF(S201=0,0,COUNTIF(S:S,"&gt;="&amp;S201))</f>
        <v>0</v>
      </c>
      <c r="R201" s="334">
        <f ca="1">IF(S201=0,0,INT(IF(Q201="",MAX(P:P)+COUNTIF(Q$9:$Q201,""),RANK(Q201,Q:Q)+COUNTIF($Q$9:Q201,Q201)/100)))</f>
        <v>0</v>
      </c>
      <c r="S201" s="352">
        <f ca="1">IF(ISERROR(OFFSET(#REF!,MATCH($P201,O:O,0)-1,0,1,1))=TRUE,0,OFFSET(#REF!,MATCH($P201,O:O,0)-1,0,1,1))</f>
        <v>0</v>
      </c>
      <c r="T201" s="354">
        <f t="shared" ca="1" si="45"/>
        <v>0</v>
      </c>
    </row>
    <row r="202" spans="7:20" x14ac:dyDescent="0.3">
      <c r="G202" s="350">
        <f t="shared" si="50"/>
        <v>0</v>
      </c>
      <c r="H202" s="331">
        <f t="shared" si="51"/>
        <v>0</v>
      </c>
      <c r="I202" s="331">
        <f t="shared" ca="1" si="52"/>
        <v>0</v>
      </c>
      <c r="J202" s="351">
        <f>IF(W202=0,0,INT(IF(I202="",MAX(H:H)+COUNTIF(I$9:$I202,""),RANK(I202,I:I)+COUNTIF($I$9:I202,I202)/100)))</f>
        <v>0</v>
      </c>
      <c r="K202" s="331">
        <f t="shared" si="53"/>
        <v>0</v>
      </c>
      <c r="L202" s="352">
        <f t="shared" ref="L202:L208" si="55">+IF(W202=0,0,1)</f>
        <v>0</v>
      </c>
      <c r="M202" s="352">
        <f>IF(L202=0,0,P202-SUM($L$8:L202))</f>
        <v>0</v>
      </c>
      <c r="N202" s="334" t="str">
        <f>IF(IF(COUNTIF($N$8:N201,V202)&gt;0,"",V202)=$A$11,"",IF(V202=0,"",IF(COUNTIF($N$8:N201,V202)&gt;0,"",V202)))</f>
        <v/>
      </c>
      <c r="O202" s="334" t="str">
        <f>IF(N202="","",COUNTIF($O$8:O201,"&gt;0")+1)</f>
        <v/>
      </c>
      <c r="P202" s="353">
        <f t="shared" ref="P202:P208" si="56">P201+1</f>
        <v>194</v>
      </c>
      <c r="Q202" s="334">
        <f t="shared" ca="1" si="54"/>
        <v>0</v>
      </c>
      <c r="R202" s="334">
        <f ca="1">IF(S202=0,0,INT(IF(Q202="",MAX(P:P)+COUNTIF(Q$9:$Q202,""),RANK(Q202,Q:Q)+COUNTIF($Q$9:Q202,Q202)/100)))</f>
        <v>0</v>
      </c>
      <c r="S202" s="352">
        <f ca="1">IF(ISERROR(OFFSET(#REF!,MATCH($P202,O:O,0)-1,0,1,1))=TRUE,0,OFFSET(#REF!,MATCH($P202,O:O,0)-1,0,1,1))</f>
        <v>0</v>
      </c>
      <c r="T202" s="354">
        <f t="shared" ref="T202:T208" ca="1" si="57">IF(S202=0,0,P202)</f>
        <v>0</v>
      </c>
    </row>
    <row r="203" spans="7:20" x14ac:dyDescent="0.3">
      <c r="G203" s="350">
        <f t="shared" si="50"/>
        <v>0</v>
      </c>
      <c r="H203" s="331">
        <f t="shared" si="51"/>
        <v>0</v>
      </c>
      <c r="I203" s="331">
        <f t="shared" ca="1" si="52"/>
        <v>0</v>
      </c>
      <c r="J203" s="351">
        <f>IF(W203=0,0,INT(IF(I203="",MAX(H:H)+COUNTIF(I$9:$I203,""),RANK(I203,I:I)+COUNTIF($I$9:I203,I203)/100)))</f>
        <v>0</v>
      </c>
      <c r="K203" s="331">
        <f t="shared" si="53"/>
        <v>0</v>
      </c>
      <c r="L203" s="352">
        <f t="shared" si="55"/>
        <v>0</v>
      </c>
      <c r="M203" s="352">
        <f>IF(L203=0,0,P203-SUM($L$8:L203))</f>
        <v>0</v>
      </c>
      <c r="N203" s="334" t="str">
        <f>IF(IF(COUNTIF($N$8:N202,V203)&gt;0,"",V203)=$A$11,"",IF(V203=0,"",IF(COUNTIF($N$8:N202,V203)&gt;0,"",V203)))</f>
        <v/>
      </c>
      <c r="O203" s="334" t="str">
        <f>IF(N203="","",COUNTIF($O$8:O202,"&gt;0")+1)</f>
        <v/>
      </c>
      <c r="P203" s="353">
        <f t="shared" si="56"/>
        <v>195</v>
      </c>
      <c r="Q203" s="334">
        <f t="shared" ca="1" si="54"/>
        <v>0</v>
      </c>
      <c r="R203" s="334">
        <f ca="1">IF(S203=0,0,INT(IF(Q203="",MAX(P:P)+COUNTIF(Q$9:$Q203,""),RANK(Q203,Q:Q)+COUNTIF($Q$9:Q203,Q203)/100)))</f>
        <v>0</v>
      </c>
      <c r="S203" s="352">
        <f ca="1">IF(ISERROR(OFFSET(#REF!,MATCH($P203,O:O,0)-1,0,1,1))=TRUE,0,OFFSET(#REF!,MATCH($P203,O:O,0)-1,0,1,1))</f>
        <v>0</v>
      </c>
      <c r="T203" s="354">
        <f t="shared" ca="1" si="57"/>
        <v>0</v>
      </c>
    </row>
    <row r="204" spans="7:20" x14ac:dyDescent="0.3">
      <c r="G204" s="350">
        <f t="shared" si="50"/>
        <v>0</v>
      </c>
      <c r="H204" s="331">
        <f t="shared" si="51"/>
        <v>0</v>
      </c>
      <c r="I204" s="331">
        <f t="shared" ca="1" si="52"/>
        <v>0</v>
      </c>
      <c r="J204" s="351">
        <f>IF(W204=0,0,INT(IF(I204="",MAX(H:H)+COUNTIF(I$9:$I204,""),RANK(I204,I:I)+COUNTIF($I$9:I204,I204)/100)))</f>
        <v>0</v>
      </c>
      <c r="K204" s="331">
        <f t="shared" si="53"/>
        <v>0</v>
      </c>
      <c r="L204" s="352">
        <f t="shared" si="55"/>
        <v>0</v>
      </c>
      <c r="M204" s="352">
        <f>IF(L204=0,0,P204-SUM($L$8:L204))</f>
        <v>0</v>
      </c>
      <c r="N204" s="334" t="str">
        <f>IF(IF(COUNTIF($N$8:N203,V204)&gt;0,"",V204)=$A$11,"",IF(V204=0,"",IF(COUNTIF($N$8:N203,V204)&gt;0,"",V204)))</f>
        <v/>
      </c>
      <c r="O204" s="334" t="str">
        <f>IF(N204="","",COUNTIF($O$8:O203,"&gt;0")+1)</f>
        <v/>
      </c>
      <c r="P204" s="353">
        <f t="shared" si="56"/>
        <v>196</v>
      </c>
      <c r="Q204" s="334">
        <f t="shared" ca="1" si="54"/>
        <v>0</v>
      </c>
      <c r="R204" s="334">
        <f ca="1">IF(S204=0,0,INT(IF(Q204="",MAX(P:P)+COUNTIF(Q$9:$Q204,""),RANK(Q204,Q:Q)+COUNTIF($Q$9:Q204,Q204)/100)))</f>
        <v>0</v>
      </c>
      <c r="S204" s="352">
        <f ca="1">IF(ISERROR(OFFSET(#REF!,MATCH($P204,O:O,0)-1,0,1,1))=TRUE,0,OFFSET(#REF!,MATCH($P204,O:O,0)-1,0,1,1))</f>
        <v>0</v>
      </c>
      <c r="T204" s="354">
        <f t="shared" ca="1" si="57"/>
        <v>0</v>
      </c>
    </row>
    <row r="205" spans="7:20" x14ac:dyDescent="0.3">
      <c r="G205" s="350">
        <f t="shared" si="50"/>
        <v>0</v>
      </c>
      <c r="H205" s="331">
        <f t="shared" si="51"/>
        <v>0</v>
      </c>
      <c r="I205" s="331">
        <f t="shared" ca="1" si="52"/>
        <v>0</v>
      </c>
      <c r="J205" s="351">
        <f>IF(W205=0,0,INT(IF(I205="",MAX(H:H)+COUNTIF(I$9:$I205,""),RANK(I205,I:I)+COUNTIF($I$9:I205,I205)/100)))</f>
        <v>0</v>
      </c>
      <c r="K205" s="331">
        <f t="shared" si="53"/>
        <v>0</v>
      </c>
      <c r="L205" s="352">
        <f t="shared" si="55"/>
        <v>0</v>
      </c>
      <c r="M205" s="352">
        <f>IF(L205=0,0,P205-SUM($L$8:L205))</f>
        <v>0</v>
      </c>
      <c r="N205" s="334" t="str">
        <f>IF(IF(COUNTIF($N$8:N204,V205)&gt;0,"",V205)=$A$11,"",IF(V205=0,"",IF(COUNTIF($N$8:N204,V205)&gt;0,"",V205)))</f>
        <v/>
      </c>
      <c r="O205" s="334" t="str">
        <f>IF(N205="","",COUNTIF($O$8:O204,"&gt;0")+1)</f>
        <v/>
      </c>
      <c r="P205" s="353">
        <f t="shared" si="56"/>
        <v>197</v>
      </c>
      <c r="Q205" s="334">
        <f t="shared" ca="1" si="54"/>
        <v>0</v>
      </c>
      <c r="R205" s="334">
        <f ca="1">IF(S205=0,0,INT(IF(Q205="",MAX(P:P)+COUNTIF(Q$9:$Q205,""),RANK(Q205,Q:Q)+COUNTIF($Q$9:Q205,Q205)/100)))</f>
        <v>0</v>
      </c>
      <c r="S205" s="352">
        <f ca="1">IF(ISERROR(OFFSET(#REF!,MATCH($P205,O:O,0)-1,0,1,1))=TRUE,0,OFFSET(#REF!,MATCH($P205,O:O,0)-1,0,1,1))</f>
        <v>0</v>
      </c>
      <c r="T205" s="354">
        <f t="shared" ca="1" si="57"/>
        <v>0</v>
      </c>
    </row>
    <row r="206" spans="7:20" x14ac:dyDescent="0.3">
      <c r="G206" s="350">
        <f t="shared" si="50"/>
        <v>0</v>
      </c>
      <c r="H206" s="331">
        <f t="shared" si="51"/>
        <v>0</v>
      </c>
      <c r="I206" s="331">
        <f t="shared" ca="1" si="52"/>
        <v>0</v>
      </c>
      <c r="J206" s="351">
        <f>IF(W206=0,0,INT(IF(I206="",MAX(H:H)+COUNTIF(I$9:$I206,""),RANK(I206,I:I)+COUNTIF($I$9:I206,I206)/100)))</f>
        <v>0</v>
      </c>
      <c r="K206" s="331">
        <f t="shared" si="53"/>
        <v>0</v>
      </c>
      <c r="L206" s="352">
        <f t="shared" si="55"/>
        <v>0</v>
      </c>
      <c r="M206" s="352">
        <f>IF(L206=0,0,P206-SUM($L$8:L206))</f>
        <v>0</v>
      </c>
      <c r="N206" s="334" t="str">
        <f>IF(IF(COUNTIF($N$8:N205,V206)&gt;0,"",V206)=$A$11,"",IF(V206=0,"",IF(COUNTIF($N$8:N205,V206)&gt;0,"",V206)))</f>
        <v/>
      </c>
      <c r="O206" s="334" t="str">
        <f>IF(N206="","",COUNTIF($O$8:O205,"&gt;0")+1)</f>
        <v/>
      </c>
      <c r="P206" s="353">
        <f t="shared" si="56"/>
        <v>198</v>
      </c>
      <c r="Q206" s="334">
        <f t="shared" ca="1" si="54"/>
        <v>0</v>
      </c>
      <c r="R206" s="334">
        <f ca="1">IF(S206=0,0,INT(IF(Q206="",MAX(P:P)+COUNTIF(Q$9:$Q206,""),RANK(Q206,Q:Q)+COUNTIF($Q$9:Q206,Q206)/100)))</f>
        <v>0</v>
      </c>
      <c r="S206" s="352">
        <f ca="1">IF(ISERROR(OFFSET(#REF!,MATCH($P206,O:O,0)-1,0,1,1))=TRUE,0,OFFSET(#REF!,MATCH($P206,O:O,0)-1,0,1,1))</f>
        <v>0</v>
      </c>
      <c r="T206" s="354">
        <f t="shared" ca="1" si="57"/>
        <v>0</v>
      </c>
    </row>
    <row r="207" spans="7:20" x14ac:dyDescent="0.3">
      <c r="G207" s="350">
        <f t="shared" si="50"/>
        <v>0</v>
      </c>
      <c r="H207" s="331">
        <f t="shared" si="51"/>
        <v>0</v>
      </c>
      <c r="I207" s="331">
        <f t="shared" ca="1" si="52"/>
        <v>0</v>
      </c>
      <c r="J207" s="351">
        <f>IF(W207=0,0,INT(IF(I207="",MAX(H:H)+COUNTIF(I$9:$I207,""),RANK(I207,I:I)+COUNTIF($I$9:I207,I207)/100)))</f>
        <v>0</v>
      </c>
      <c r="K207" s="331">
        <f t="shared" si="53"/>
        <v>0</v>
      </c>
      <c r="L207" s="352">
        <f t="shared" si="55"/>
        <v>0</v>
      </c>
      <c r="M207" s="352">
        <f>IF(L207=0,0,P207-SUM($L$8:L207))</f>
        <v>0</v>
      </c>
      <c r="N207" s="334" t="str">
        <f>IF(IF(COUNTIF($N$8:N206,V207)&gt;0,"",V207)=$A$11,"",IF(V207=0,"",IF(COUNTIF($N$8:N206,V207)&gt;0,"",V207)))</f>
        <v/>
      </c>
      <c r="O207" s="334" t="str">
        <f>IF(N207="","",COUNTIF($O$8:O206,"&gt;0")+1)</f>
        <v/>
      </c>
      <c r="P207" s="353">
        <f t="shared" si="56"/>
        <v>199</v>
      </c>
      <c r="Q207" s="334">
        <f t="shared" ca="1" si="54"/>
        <v>0</v>
      </c>
      <c r="R207" s="334">
        <f ca="1">IF(S207=0,0,INT(IF(Q207="",MAX(P:P)+COUNTIF(Q$9:$Q207,""),RANK(Q207,Q:Q)+COUNTIF($Q$9:Q207,Q207)/100)))</f>
        <v>0</v>
      </c>
      <c r="S207" s="352">
        <f ca="1">IF(ISERROR(OFFSET(#REF!,MATCH($P207,O:O,0)-1,0,1,1))=TRUE,0,OFFSET(#REF!,MATCH($P207,O:O,0)-1,0,1,1))</f>
        <v>0</v>
      </c>
      <c r="T207" s="354">
        <f t="shared" ca="1" si="57"/>
        <v>0</v>
      </c>
    </row>
    <row r="208" spans="7:20" x14ac:dyDescent="0.3">
      <c r="G208" s="350">
        <f t="shared" si="50"/>
        <v>0</v>
      </c>
      <c r="H208" s="331">
        <f t="shared" si="51"/>
        <v>0</v>
      </c>
      <c r="I208" s="331">
        <f t="shared" ca="1" si="52"/>
        <v>0</v>
      </c>
      <c r="J208" s="351">
        <f>IF(W208=0,0,INT(IF(I208="",MAX(H:H)+COUNTIF(I$9:$I208,""),RANK(I208,I:I)+COUNTIF($I$9:I208,I208)/100)))</f>
        <v>0</v>
      </c>
      <c r="K208" s="331">
        <f t="shared" si="53"/>
        <v>0</v>
      </c>
      <c r="L208" s="352">
        <f t="shared" si="55"/>
        <v>0</v>
      </c>
      <c r="M208" s="352">
        <f>IF(L208=0,0,P208-SUM($L$8:L208))</f>
        <v>0</v>
      </c>
      <c r="N208" s="334" t="str">
        <f>IF(IF(COUNTIF($N$8:N207,V208)&gt;0,"",V208)=$A$11,"",IF(V208=0,"",IF(COUNTIF($N$8:N207,V208)&gt;0,"",V208)))</f>
        <v/>
      </c>
      <c r="O208" s="334" t="str">
        <f>IF(N208="","",COUNTIF($O$8:O207,"&gt;0")+1)</f>
        <v/>
      </c>
      <c r="P208" s="353">
        <f t="shared" si="56"/>
        <v>200</v>
      </c>
      <c r="Q208" s="334">
        <f t="shared" ca="1" si="54"/>
        <v>0</v>
      </c>
      <c r="R208" s="334">
        <f ca="1">IF(S208=0,0,INT(IF(Q208="",MAX(P:P)+COUNTIF(Q$9:$Q208,""),RANK(Q208,Q:Q)+COUNTIF($Q$9:Q208,Q208)/100)))</f>
        <v>0</v>
      </c>
      <c r="S208" s="352">
        <f ca="1">IF(ISERROR(OFFSET(#REF!,MATCH($P208,O:O,0)-1,0,1,1))=TRUE,0,OFFSET(#REF!,MATCH($P208,O:O,0)-1,0,1,1))</f>
        <v>0</v>
      </c>
      <c r="T208" s="354">
        <f t="shared" ca="1" si="57"/>
        <v>0</v>
      </c>
    </row>
    <row r="240" ht="17.25" customHeight="1" x14ac:dyDescent="0.3"/>
    <row r="1499" spans="1:1" x14ac:dyDescent="0.3">
      <c r="A1499" s="306">
        <f>H1499</f>
        <v>0</v>
      </c>
    </row>
    <row r="1500" spans="1:1" x14ac:dyDescent="0.3">
      <c r="A1500" s="306">
        <f>H1500</f>
        <v>0</v>
      </c>
    </row>
  </sheetData>
  <autoFilter ref="W6:AV1498">
    <filterColumn colId="0" showButton="0"/>
  </autoFilter>
  <mergeCells count="57">
    <mergeCell ref="A6:D6"/>
    <mergeCell ref="G6:T6"/>
    <mergeCell ref="W6:X6"/>
    <mergeCell ref="Y6:Y7"/>
    <mergeCell ref="Z6:Z7"/>
    <mergeCell ref="A7:D7"/>
    <mergeCell ref="H7:K7"/>
    <mergeCell ref="L7:M8"/>
    <mergeCell ref="N7:T7"/>
    <mergeCell ref="A8:D8"/>
    <mergeCell ref="G5:T5"/>
    <mergeCell ref="AG5:AL5"/>
    <mergeCell ref="AN5:AQ5"/>
    <mergeCell ref="AS5:AV5"/>
    <mergeCell ref="AX5:AY5"/>
    <mergeCell ref="AT6:AT7"/>
    <mergeCell ref="AU6:AU7"/>
    <mergeCell ref="AV6:AV7"/>
    <mergeCell ref="BA6:BA7"/>
    <mergeCell ref="AQ6:AQ7"/>
    <mergeCell ref="A17:D17"/>
    <mergeCell ref="A18:D18"/>
    <mergeCell ref="A19:D19"/>
    <mergeCell ref="A20:D20"/>
    <mergeCell ref="AS6:AS8"/>
    <mergeCell ref="AA6:AA7"/>
    <mergeCell ref="AB6:AB8"/>
    <mergeCell ref="AG6:AG7"/>
    <mergeCell ref="AH6:AH7"/>
    <mergeCell ref="AI6:AI7"/>
    <mergeCell ref="AJ6:AJ8"/>
    <mergeCell ref="AK6:AK7"/>
    <mergeCell ref="AL6:AL7"/>
    <mergeCell ref="AN6:AN7"/>
    <mergeCell ref="AO6:AO7"/>
    <mergeCell ref="AP6:AP7"/>
    <mergeCell ref="BA9:BC10"/>
    <mergeCell ref="A10:D10"/>
    <mergeCell ref="A11:D11"/>
    <mergeCell ref="BA11:BC13"/>
    <mergeCell ref="A14:D14"/>
    <mergeCell ref="V1:Z1"/>
    <mergeCell ref="A52:A53"/>
    <mergeCell ref="A23:E23"/>
    <mergeCell ref="A24:D24"/>
    <mergeCell ref="A25:D25"/>
    <mergeCell ref="A27:E27"/>
    <mergeCell ref="A28:D28"/>
    <mergeCell ref="A29:D29"/>
    <mergeCell ref="A32:D32"/>
    <mergeCell ref="A33:D33"/>
    <mergeCell ref="A34:D34"/>
    <mergeCell ref="A35:D35"/>
    <mergeCell ref="C50:D50"/>
    <mergeCell ref="A21:D21"/>
    <mergeCell ref="A15:D15"/>
    <mergeCell ref="A16:D16"/>
  </mergeCells>
  <conditionalFormatting sqref="W8:W53">
    <cfRule type="expression" dxfId="8" priority="6">
      <formula>COUNTIF($W$8:W8,$W8)&gt;1</formula>
    </cfRule>
  </conditionalFormatting>
  <conditionalFormatting sqref="X8:AA8 V8">
    <cfRule type="expression" dxfId="7" priority="5">
      <formula>V8="OK"</formula>
    </cfRule>
  </conditionalFormatting>
  <conditionalFormatting sqref="W7">
    <cfRule type="expression" dxfId="6" priority="7">
      <formula>$A$43&gt;0</formula>
    </cfRule>
  </conditionalFormatting>
  <conditionalFormatting sqref="W6">
    <cfRule type="expression" dxfId="5" priority="8">
      <formula>(A8-A39)&gt;0</formula>
    </cfRule>
  </conditionalFormatting>
  <conditionalFormatting sqref="A6">
    <cfRule type="expression" dxfId="4" priority="9">
      <formula>A8-A39&gt;=0</formula>
    </cfRule>
  </conditionalFormatting>
  <conditionalFormatting sqref="AC9:AC53">
    <cfRule type="expression" dxfId="3" priority="1">
      <formula>AND($W9&lt;&gt;0,AC9=0)=TRUE</formula>
    </cfRule>
  </conditionalFormatting>
  <conditionalFormatting sqref="AC9:AC53">
    <cfRule type="expression" dxfId="2" priority="2">
      <formula>$AC9=$A$35</formula>
    </cfRule>
    <cfRule type="expression" dxfId="1" priority="3">
      <formula>$AC9=$A$34</formula>
    </cfRule>
    <cfRule type="expression" dxfId="0" priority="4">
      <formula>$AC9=$A$33</formula>
    </cfRule>
  </conditionalFormatting>
  <dataValidations count="8">
    <dataValidation allowBlank="1" showInputMessage="1" showErrorMessage="1" promptTitle="Structure" prompt="Saisir le nom de la structure ou de l'entreprise d'appartenance de votre contact" sqref="X9:X53"/>
    <dataValidation allowBlank="1" showInputMessage="1" showErrorMessage="1" promptTitle="Contact" prompt="Saisir le Nom et prénom de votre contact_x000a_" sqref="W9:W53"/>
    <dataValidation type="list" allowBlank="1" showInputMessage="1" showErrorMessage="1" promptTitle="Domaine" prompt="Choisir un domaine faisant apparaître vos liens à forte potentialité de coopération suceptible de devenir votre nouveau broker" sqref="AD7">
      <formula1>Domaines</formula1>
    </dataValidation>
    <dataValidation type="list" allowBlank="1" showInputMessage="1" showErrorMessage="1" promptTitle="Intensité" prompt="Lien Fort  : Rencontres fréquentes, Echanges approfondis, Intensité émotionnelle forte, Amis de longue date, forte intimité..._x000a__x000a_Lien Faible : Contact bref ou épisodique, rencontre occasionnelle, loin de son milieu habituel, mise en contact,..._x000a_" sqref="AA9:AA53">
      <formula1>$A$24:$A$25</formula1>
    </dataValidation>
    <dataValidation type="list" allowBlank="1" showInputMessage="1" showErrorMessage="1" promptTitle="Potentialité" prompt="Fort potentialité  : valeurs &quot;identaires&quot;  partagées + chacun pourra être utile pour l'autre (instrumentation)..._x000a__x000a_Faible potentialité : Les valeurs identitaires ne sont pas connues ou non partagées ou je ne vois pas en quoi je peux lui être utile,..._x000a_" sqref="AB9:AB53">
      <formula1>Potentialité</formula1>
    </dataValidation>
    <dataValidation type="list" allowBlank="1" showInputMessage="1" showErrorMessage="1" prompt="Saisir le nom du &quot;broker&quot; en tant que contact pour le faire apparaitre dans la liste déroulante" sqref="V9:V53">
      <formula1>Liste_noms_contacts_réseau</formula1>
    </dataValidation>
    <dataValidation type="list" allowBlank="1" showInputMessage="1" showErrorMessage="1" promptTitle="Domaine" prompt="Saisir un nouveau domaine dans la colonne de saisie des domaines pour le faire apparaitre dans liste" sqref="AY6 Y9:Y53">
      <formula1>Domaines</formula1>
    </dataValidation>
    <dataValidation type="list" allowBlank="1" showInputMessage="1" showErrorMessage="1" promptTitle="Domaine" prompt="Saisir une nouvelle région ou zone géographique dans la colonne de saisie des régions pour la faire apparaitre dans liste" sqref="AY7 Z9:Z53">
      <formula1>Noms_regions</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62</vt:i4>
      </vt:variant>
    </vt:vector>
  </HeadingPairs>
  <TitlesOfParts>
    <vt:vector size="68" baseType="lpstr">
      <vt:lpstr>Intro</vt:lpstr>
      <vt:lpstr>Prise en main</vt:lpstr>
      <vt:lpstr>Vue générale</vt:lpstr>
      <vt:lpstr>Recherche</vt:lpstr>
      <vt:lpstr>Didacticiel</vt:lpstr>
      <vt:lpstr>Réseau relationnel</vt:lpstr>
      <vt:lpstr>Actions</vt:lpstr>
      <vt:lpstr>Recherche!Analyse_Financière_et_trésorerie………….</vt:lpstr>
      <vt:lpstr>Recherche!De_l_idée_au_projet</vt:lpstr>
      <vt:lpstr>Didacticiel_Réseau_relationnel</vt:lpstr>
      <vt:lpstr>Recherche!Menu_Pitch_elevator</vt:lpstr>
      <vt:lpstr>Recherche!Menu_Trouver_de_nouveaux_clients……………..</vt:lpstr>
      <vt:lpstr>Potentialité</vt:lpstr>
      <vt:lpstr>Recherche!Vue_Analyse_de_la_rentabilité</vt:lpstr>
      <vt:lpstr>Recherche!Vue_Analyse_SWOT</vt:lpstr>
      <vt:lpstr>Recherche!Vue_Analyser_et_choisir_une_offre</vt:lpstr>
      <vt:lpstr>Recherche!Vue_Argumentation_client_SONCAS</vt:lpstr>
      <vt:lpstr>Recherche!Vue_Argumentation_produit_APB</vt:lpstr>
      <vt:lpstr>Recherche!Vue_ASIT</vt:lpstr>
      <vt:lpstr>Recherche!Vue_Bibliographie</vt:lpstr>
      <vt:lpstr>Recherche!Vue_Business_model_CANVAS</vt:lpstr>
      <vt:lpstr>Recherche!Vue_Business_model_LEAN_CANVAS</vt:lpstr>
      <vt:lpstr>Recherche!Vue_Cadrage_projet</vt:lpstr>
      <vt:lpstr>Recherche!Vue_chaine_valeur</vt:lpstr>
      <vt:lpstr>Recherche!Vue_Charte_d_engagement</vt:lpstr>
      <vt:lpstr>Recherche!Vue_Compétences</vt:lpstr>
      <vt:lpstr>Recherche!Vue_cooperation</vt:lpstr>
      <vt:lpstr>Recherche!Vue_CR_de_réunion_type</vt:lpstr>
      <vt:lpstr>Recherche!Vue_Domaine_d_activité</vt:lpstr>
      <vt:lpstr>Recherche!Vue_Empathy_MAP</vt:lpstr>
      <vt:lpstr>Recherche!Vue_Encouragements</vt:lpstr>
      <vt:lpstr>Recherche!Vue_Estimation_des_ressources_nécessaires</vt:lpstr>
      <vt:lpstr>Recherche!Vue_Evaluation_d_un_CA_atteignable</vt:lpstr>
      <vt:lpstr>Recherche!Vue_feuille_route</vt:lpstr>
      <vt:lpstr>Recherche!Vue_Fiche_de_poste</vt:lpstr>
      <vt:lpstr>Recherche!Vue_generale_Traiter_les_objections</vt:lpstr>
      <vt:lpstr>Recherche!Vue_Historique_des_évolutions</vt:lpstr>
      <vt:lpstr>Recherche!Vue_Indicateur_visuel_Excel</vt:lpstr>
      <vt:lpstr>Recherche!Vue_Les_4_P_du_Marketing</vt:lpstr>
      <vt:lpstr>Recherche!Vue_Liste_entreprise_et_Partage_d_expériences</vt:lpstr>
      <vt:lpstr>Recherche!Vue_Loi_de_Pareto</vt:lpstr>
      <vt:lpstr>Recherche!Vue_Management_des_connaissances</vt:lpstr>
      <vt:lpstr>Recherche!Vue_Matrice_ABELL</vt:lpstr>
      <vt:lpstr>Recherche!Vue_Mind_mapping</vt:lpstr>
      <vt:lpstr>Recherche!Vue_Océan_bleu</vt:lpstr>
      <vt:lpstr>Recherche!Vue_Personna</vt:lpstr>
      <vt:lpstr>Recherche!Vue_Piste_de_différenciation</vt:lpstr>
      <vt:lpstr>Recherche!Vue_Planification</vt:lpstr>
      <vt:lpstr>Recherche!Vue_prevituition</vt:lpstr>
      <vt:lpstr>Recherche!Vue_Principe_d_influence</vt:lpstr>
      <vt:lpstr>Intro!Vue_Prise_en_main___à_lire_pour_commencer…</vt:lpstr>
      <vt:lpstr>Recherche!Vue_Réseau_relationnel</vt:lpstr>
      <vt:lpstr>Recherche!Vue_ressources_commerciales</vt:lpstr>
      <vt:lpstr>Recherche!Vue_Schéma_des_5_forces</vt:lpstr>
      <vt:lpstr>Recherche!Vue_schéma_process_com</vt:lpstr>
      <vt:lpstr>Recherche!Vue_Shéma_processus_innovation</vt:lpstr>
      <vt:lpstr>Recherche!Vue_Suivi_des_devis_Version_complète</vt:lpstr>
      <vt:lpstr>Recherche!Vue_Suivi_des_devis_version_de_base</vt:lpstr>
      <vt:lpstr>Recherche!Vue_Suivi_plan_d_action</vt:lpstr>
      <vt:lpstr>Recherche!Vue_Suivi_plan_d_action_commerciale</vt:lpstr>
      <vt:lpstr>Recherche!Vue_suivi_process_com</vt:lpstr>
      <vt:lpstr>Recherche!Vue_suivi_Process_innovation</vt:lpstr>
      <vt:lpstr>Recherche!Vue_Traitement_priorités</vt:lpstr>
      <vt:lpstr>Recherche!Vue_Trucs_et_astuces_Excel</vt:lpstr>
      <vt:lpstr>Recherche!Vue_Value_Proposition_Canvas</vt:lpstr>
      <vt:lpstr>Recherche!Vue_veille</vt:lpstr>
      <vt:lpstr>Intro!Vue_Vos_encouragements…</vt:lpstr>
      <vt:lpstr>Recherche!Zone_d_impression</vt:lpstr>
    </vt:vector>
  </TitlesOfParts>
  <Company>CCI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Denisot</dc:creator>
  <cp:lastModifiedBy>Frédéric Denisot</cp:lastModifiedBy>
  <dcterms:created xsi:type="dcterms:W3CDTF">2019-08-01T18:54:17Z</dcterms:created>
  <dcterms:modified xsi:type="dcterms:W3CDTF">2022-02-06T21:58:42Z</dcterms:modified>
</cp:coreProperties>
</file>